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1200" windowWidth="15360" windowHeight="9315" activeTab="0"/>
  </bookViews>
  <sheets>
    <sheet name="%5 ile çarpım" sheetId="1" r:id="rId1"/>
  </sheets>
  <definedNames>
    <definedName name="_xlnm.Print_Area" localSheetId="0">'%5 ile çarpım'!$A$2:$X$36</definedName>
  </definedNames>
  <calcPr fullCalcOnLoad="1"/>
</workbook>
</file>

<file path=xl/comments1.xml><?xml version="1.0" encoding="utf-8"?>
<comments xmlns="http://schemas.openxmlformats.org/spreadsheetml/2006/main">
  <authors>
    <author>S?leyman BULUT</author>
  </authors>
  <commentList>
    <comment ref="D2" authorId="0">
      <text>
        <r>
          <rPr>
            <b/>
            <sz val="9"/>
            <rFont val="Tahoma"/>
            <family val="2"/>
          </rPr>
          <t>Adınız ve soyadınızı yazınız</t>
        </r>
        <r>
          <rPr>
            <sz val="9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0"/>
          </rPr>
          <t>Ünvanınız</t>
        </r>
      </text>
    </comment>
    <comment ref="D4" authorId="0">
      <text>
        <r>
          <rPr>
            <b/>
            <sz val="9"/>
            <rFont val="Tahoma"/>
            <family val="0"/>
          </rPr>
          <t>Kadro dereceniz ve ek göstergeniz.
Örnek :6/2 - 800</t>
        </r>
      </text>
    </comment>
    <comment ref="D5" authorId="0">
      <text>
        <r>
          <rPr>
            <b/>
            <sz val="9"/>
            <rFont val="Tahoma"/>
            <family val="0"/>
          </rPr>
          <t>http://www.bumko.gov.tr/TR,926/butce-kanunu-ve-ekleri.html adresinden H cetvelinden gündeliğinizi bulup yazınız. Örnek:2016 yılı için kadro derecesi 5-15 olanların gündeliği 34,18 TL dir.</t>
        </r>
      </text>
    </comment>
    <comment ref="A11" authorId="0">
      <text>
        <r>
          <rPr>
            <b/>
            <sz val="9"/>
            <rFont val="Tahoma"/>
            <family val="2"/>
          </rPr>
          <t>Nereden nereye tayin isteyeceği 
Örnek: Konya-Bozkır / Konya - Beyşehir</t>
        </r>
      </text>
    </comment>
    <comment ref="F28" authorId="0">
      <text>
        <r>
          <rPr>
            <b/>
            <sz val="9"/>
            <rFont val="Tahoma"/>
            <family val="2"/>
          </rPr>
          <t>Atandığınız kurum adı.
Örnek: Konya Beyşehir Aşağıesence Ortaokul Müdürlüğü</t>
        </r>
      </text>
    </comment>
    <comment ref="E33" authorId="0">
      <text>
        <r>
          <rPr>
            <b/>
            <sz val="9"/>
            <rFont val="Tahoma"/>
            <family val="2"/>
          </rPr>
          <t>Yetkili Adı.
okullarda müdür yetkilidir.</t>
        </r>
      </text>
    </comment>
    <comment ref="E34" authorId="0">
      <text>
        <r>
          <rPr>
            <b/>
            <sz val="9"/>
            <rFont val="Tahoma"/>
            <family val="2"/>
          </rPr>
          <t>Ünvanı
Örnek: Okul Müdürü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Çalıştığınız kurum adı.
Örnek: Konya Bozkır Hisarlık Ortaokulu Müdürlüğü</t>
        </r>
      </text>
    </comment>
    <comment ref="E31" authorId="0">
      <text>
        <r>
          <rPr>
            <b/>
            <sz val="9"/>
            <rFont val="Tahoma"/>
            <family val="0"/>
          </rPr>
          <t>Tarih yazınız</t>
        </r>
      </text>
    </comment>
    <comment ref="N31" authorId="0">
      <text>
        <r>
          <rPr>
            <b/>
            <sz val="9"/>
            <rFont val="Tahoma"/>
            <family val="0"/>
          </rPr>
          <t>Tarih yazınız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<sst xmlns="http://schemas.openxmlformats.org/spreadsheetml/2006/main" count="50" uniqueCount="42">
  <si>
    <t>Adı Soyadı</t>
  </si>
  <si>
    <t>Dairesi</t>
  </si>
  <si>
    <t>Unvanı</t>
  </si>
  <si>
    <t>YURTİÇİ SÜREKLİ GÖREV YOLLUĞU BİLDİRİMİ</t>
  </si>
  <si>
    <t>Bütçe Yılı</t>
  </si>
  <si>
    <t>Aylık Kadro Derecesi ve Ek Göstergesi</t>
  </si>
  <si>
    <t>Önceden Avans Almışsa Aldığı                                                             Saymanlık ve Tarihi</t>
  </si>
  <si>
    <t>Gündeliği</t>
  </si>
  <si>
    <t>Atama Tarihi</t>
  </si>
  <si>
    <t>Nereden Nereye Gidildiği</t>
  </si>
  <si>
    <t>Akrabalık Derecesi</t>
  </si>
  <si>
    <t>GÜNDELİKLER</t>
  </si>
  <si>
    <t>Taşıt Ücreti</t>
  </si>
  <si>
    <t>YER DEĞİŞTİRME GİDERİ</t>
  </si>
  <si>
    <t>Gün Sayısı</t>
  </si>
  <si>
    <t>Yevmiye</t>
  </si>
  <si>
    <t>Tutarı</t>
  </si>
  <si>
    <t>Sabit Unsur</t>
  </si>
  <si>
    <t>Değişken Unsur</t>
  </si>
  <si>
    <t>Toplam</t>
  </si>
  <si>
    <t>1+2+3+4</t>
  </si>
  <si>
    <t>G  E  N  E  L      T  O  P  L  A  M</t>
  </si>
  <si>
    <t>Birim Yetkilisi  (*)</t>
  </si>
  <si>
    <t>Bildirim Sahibi</t>
  </si>
  <si>
    <t>İmzası</t>
  </si>
  <si>
    <t xml:space="preserve"> YTL </t>
  </si>
  <si>
    <t xml:space="preserve"> Y.Kuruş</t>
  </si>
  <si>
    <t>ekara2sgyb</t>
  </si>
  <si>
    <t>TL</t>
  </si>
  <si>
    <t>Kendisi</t>
  </si>
  <si>
    <t>'nden</t>
  </si>
  <si>
    <t>Tahakkuk Eden Tutar</t>
  </si>
  <si>
    <t>Tl</t>
  </si>
  <si>
    <t>Öğretmen</t>
  </si>
  <si>
    <t>Konya - Beyşehir Antalya - Serik</t>
  </si>
  <si>
    <t>Mesafe</t>
  </si>
  <si>
    <t>KM</t>
  </si>
  <si>
    <t xml:space="preserve">9-1/ </t>
  </si>
  <si>
    <t>Eşi</t>
  </si>
  <si>
    <t>Konya Beyşehir Şehit Nazım Bey Mta Lisesi Müdürlüğü</t>
  </si>
  <si>
    <t>Iğdır 125. Yıl Anadolu Lisesi Müdürlüğü</t>
  </si>
  <si>
    <t>Doğanbey M.T.A.L Müdürlüğü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</si>
</sst>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#,##0.0000"/>
    <numFmt numFmtId="188" formatCode="#,##0.000"/>
    <numFmt numFmtId="189" formatCode="#,##0.00\ &quot;₺&quot;"/>
    <numFmt numFmtId="190" formatCode="#,##0\ &quot;₺&quot;"/>
    <numFmt numFmtId="191" formatCode="#,##0.0\ &quot;₺&quot;;\-#,##0.0\ &quot;₺&quot;"/>
    <numFmt numFmtId="192" formatCode="#,##0.000\ &quot;₺&quot;;\-#,##0.000\ &quot;₺&quot;"/>
    <numFmt numFmtId="193" formatCode="#,##0.00_ ;\-#,##0.00\ "/>
    <numFmt numFmtId="194" formatCode="[$-41F]d\ mmmm\ yyyy\ dddd"/>
    <numFmt numFmtId="195" formatCode="dd/mm/yyyy;@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Tur"/>
      <family val="0"/>
    </font>
    <font>
      <b/>
      <sz val="12"/>
      <name val="Arial Tur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4" fontId="3" fillId="34" borderId="11" xfId="0" applyNumberFormat="1" applyFont="1" applyFill="1" applyBorder="1" applyAlignment="1" applyProtection="1">
      <alignment horizontal="center" vertical="center"/>
      <protection/>
    </xf>
    <xf numFmtId="3" fontId="3" fillId="34" borderId="18" xfId="0" applyNumberFormat="1" applyFont="1" applyFill="1" applyBorder="1" applyAlignment="1" applyProtection="1">
      <alignment horizontal="center" vertical="center"/>
      <protection/>
    </xf>
    <xf numFmtId="3" fontId="3" fillId="34" borderId="12" xfId="0" applyNumberFormat="1" applyFont="1" applyFill="1" applyBorder="1" applyAlignment="1" applyProtection="1">
      <alignment horizontal="center" vertical="center"/>
      <protection/>
    </xf>
    <xf numFmtId="3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3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 quotePrefix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189" fontId="0" fillId="33" borderId="0" xfId="0" applyNumberFormat="1" applyFill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 locked="0"/>
    </xf>
    <xf numFmtId="166" fontId="0" fillId="33" borderId="0" xfId="0" applyNumberFormat="1" applyFont="1" applyFill="1" applyBorder="1" applyAlignment="1" applyProtection="1">
      <alignment horizontal="right" vertical="center"/>
      <protection/>
    </xf>
    <xf numFmtId="193" fontId="0" fillId="33" borderId="0" xfId="0" applyNumberFormat="1" applyFill="1" applyBorder="1" applyAlignment="1" applyProtection="1">
      <alignment horizontal="center" vertical="center"/>
      <protection/>
    </xf>
    <xf numFmtId="166" fontId="0" fillId="33" borderId="19" xfId="0" applyNumberForma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center" vertical="center" shrinkToFit="1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14" fontId="0" fillId="36" borderId="0" xfId="0" applyNumberForma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189" fontId="7" fillId="33" borderId="20" xfId="0" applyNumberFormat="1" applyFont="1" applyFill="1" applyBorder="1" applyAlignment="1" applyProtection="1">
      <alignment horizontal="center" vertical="center"/>
      <protection hidden="1"/>
    </xf>
    <xf numFmtId="189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189" fontId="0" fillId="33" borderId="0" xfId="0" applyNumberFormat="1" applyFill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left" vertical="center"/>
      <protection locked="0"/>
    </xf>
    <xf numFmtId="0" fontId="0" fillId="36" borderId="13" xfId="0" applyFont="1" applyFill="1" applyBorder="1" applyAlignment="1" applyProtection="1">
      <alignment horizontal="right" vertical="center" shrinkToFit="1"/>
      <protection locked="0"/>
    </xf>
    <xf numFmtId="0" fontId="0" fillId="36" borderId="0" xfId="0" applyFont="1" applyFill="1" applyBorder="1" applyAlignment="1" applyProtection="1">
      <alignment horizontal="right" vertical="center" shrinkToFit="1"/>
      <protection locked="0"/>
    </xf>
    <xf numFmtId="0" fontId="0" fillId="38" borderId="0" xfId="0" applyFill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6" borderId="20" xfId="0" applyFill="1" applyBorder="1" applyAlignment="1" applyProtection="1">
      <alignment horizontal="left" vertical="center" shrinkToFit="1"/>
      <protection locked="0"/>
    </xf>
    <xf numFmtId="0" fontId="0" fillId="36" borderId="10" xfId="0" applyFill="1" applyBorder="1" applyAlignment="1" applyProtection="1">
      <alignment horizontal="left" vertical="center" shrinkToFit="1"/>
      <protection locked="0"/>
    </xf>
    <xf numFmtId="0" fontId="0" fillId="36" borderId="21" xfId="0" applyFill="1" applyBorder="1" applyAlignment="1" applyProtection="1">
      <alignment horizontal="left" vertical="center" shrinkToFit="1"/>
      <protection locked="0"/>
    </xf>
    <xf numFmtId="166" fontId="7" fillId="33" borderId="20" xfId="51" applyNumberFormat="1" applyFont="1" applyFill="1" applyBorder="1" applyAlignment="1" applyProtection="1">
      <alignment horizontal="center" vertical="center"/>
      <protection hidden="1"/>
    </xf>
    <xf numFmtId="166" fontId="7" fillId="33" borderId="10" xfId="51" applyNumberFormat="1" applyFont="1" applyFill="1" applyBorder="1" applyAlignment="1" applyProtection="1">
      <alignment horizontal="center" vertical="center"/>
      <protection hidden="1"/>
    </xf>
    <xf numFmtId="166" fontId="7" fillId="33" borderId="21" xfId="51" applyNumberFormat="1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189" fontId="0" fillId="33" borderId="20" xfId="0" applyNumberFormat="1" applyFill="1" applyBorder="1" applyAlignment="1" applyProtection="1">
      <alignment horizontal="center" vertical="center"/>
      <protection hidden="1"/>
    </xf>
    <xf numFmtId="189" fontId="0" fillId="33" borderId="21" xfId="0" applyNumberFormat="1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0" fillId="36" borderId="20" xfId="0" applyFont="1" applyFill="1" applyBorder="1" applyAlignment="1" applyProtection="1">
      <alignment horizontal="left" vertical="center" shrinkToFit="1"/>
      <protection locked="0"/>
    </xf>
    <xf numFmtId="17" fontId="0" fillId="36" borderId="20" xfId="0" applyNumberFormat="1" applyFill="1" applyBorder="1" applyAlignment="1" applyProtection="1">
      <alignment horizontal="left" vertical="center" shrinkToFit="1"/>
      <protection locked="0"/>
    </xf>
    <xf numFmtId="189" fontId="0" fillId="36" borderId="20" xfId="0" applyNumberFormat="1" applyFont="1" applyFill="1" applyBorder="1" applyAlignment="1" applyProtection="1">
      <alignment horizontal="left" vertical="center" shrinkToFit="1"/>
      <protection locked="0"/>
    </xf>
    <xf numFmtId="189" fontId="0" fillId="36" borderId="10" xfId="0" applyNumberFormat="1" applyFill="1" applyBorder="1" applyAlignment="1" applyProtection="1">
      <alignment horizontal="left" vertical="center" shrinkToFit="1"/>
      <protection locked="0"/>
    </xf>
    <xf numFmtId="189" fontId="0" fillId="36" borderId="21" xfId="0" applyNumberFormat="1" applyFill="1" applyBorder="1" applyAlignment="1" applyProtection="1">
      <alignment horizontal="left" vertical="center" shrinkToFit="1"/>
      <protection locked="0"/>
    </xf>
    <xf numFmtId="189" fontId="0" fillId="36" borderId="20" xfId="0" applyNumberFormat="1" applyFill="1" applyBorder="1" applyAlignment="1" applyProtection="1">
      <alignment horizontal="center" vertical="center"/>
      <protection hidden="1" locked="0"/>
    </xf>
    <xf numFmtId="189" fontId="0" fillId="36" borderId="21" xfId="0" applyNumberFormat="1" applyFill="1" applyBorder="1" applyAlignment="1" applyProtection="1">
      <alignment horizontal="center" vertical="center"/>
      <protection hidden="1" locked="0"/>
    </xf>
    <xf numFmtId="0" fontId="0" fillId="36" borderId="20" xfId="0" applyFill="1" applyBorder="1" applyAlignment="1" applyProtection="1">
      <alignment horizontal="left" vertical="center" wrapText="1"/>
      <protection locked="0"/>
    </xf>
    <xf numFmtId="0" fontId="0" fillId="36" borderId="10" xfId="0" applyFill="1" applyBorder="1" applyAlignment="1" applyProtection="1">
      <alignment horizontal="left" vertical="center" wrapText="1"/>
      <protection locked="0"/>
    </xf>
    <xf numFmtId="0" fontId="0" fillId="36" borderId="21" xfId="0" applyFill="1" applyBorder="1" applyAlignment="1" applyProtection="1">
      <alignment horizontal="left" vertical="center" wrapText="1"/>
      <protection locked="0"/>
    </xf>
    <xf numFmtId="195" fontId="0" fillId="36" borderId="20" xfId="0" applyNumberFormat="1" applyFill="1" applyBorder="1" applyAlignment="1" applyProtection="1">
      <alignment horizontal="left" vertical="center" wrapText="1"/>
      <protection locked="0"/>
    </xf>
    <xf numFmtId="195" fontId="0" fillId="36" borderId="10" xfId="0" applyNumberFormat="1" applyFill="1" applyBorder="1" applyAlignment="1" applyProtection="1">
      <alignment horizontal="left" vertical="center" wrapText="1"/>
      <protection locked="0"/>
    </xf>
    <xf numFmtId="195" fontId="0" fillId="36" borderId="21" xfId="0" applyNumberForma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left" vertical="center" wrapText="1" shrinkToFit="1"/>
      <protection locked="0"/>
    </xf>
    <xf numFmtId="0" fontId="0" fillId="35" borderId="20" xfId="0" applyFont="1" applyFill="1" applyBorder="1" applyAlignment="1" applyProtection="1">
      <alignment horizontal="left" vertical="center" shrinkToFit="1"/>
      <protection/>
    </xf>
    <xf numFmtId="0" fontId="0" fillId="35" borderId="21" xfId="0" applyFont="1" applyFill="1" applyBorder="1" applyAlignment="1" applyProtection="1">
      <alignment horizontal="left" vertical="center" shrinkToFit="1"/>
      <protection/>
    </xf>
    <xf numFmtId="0" fontId="0" fillId="33" borderId="20" xfId="0" applyFont="1" applyFill="1" applyBorder="1" applyAlignment="1" applyProtection="1">
      <alignment horizontal="left" vertical="center" shrinkToFit="1"/>
      <protection hidden="1"/>
    </xf>
    <xf numFmtId="0" fontId="0" fillId="33" borderId="21" xfId="0" applyFill="1" applyBorder="1" applyAlignment="1" applyProtection="1">
      <alignment horizontal="left" vertical="center" shrinkToFit="1"/>
      <protection hidden="1"/>
    </xf>
    <xf numFmtId="18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6" borderId="20" xfId="0" applyFill="1" applyBorder="1" applyAlignment="1" applyProtection="1">
      <alignment horizontal="center" vertical="center"/>
      <protection hidden="1" locked="0"/>
    </xf>
    <xf numFmtId="0" fontId="0" fillId="36" borderId="21" xfId="0" applyFill="1" applyBorder="1" applyAlignment="1" applyProtection="1">
      <alignment horizontal="center" vertical="center"/>
      <protection hidden="1" locked="0"/>
    </xf>
    <xf numFmtId="0" fontId="7" fillId="36" borderId="20" xfId="0" applyFont="1" applyFill="1" applyBorder="1" applyAlignment="1" applyProtection="1">
      <alignment horizontal="center" vertical="center" shrinkToFit="1"/>
      <protection locked="0"/>
    </xf>
    <xf numFmtId="0" fontId="7" fillId="36" borderId="21" xfId="0" applyFont="1" applyFill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 shrinkToFit="1"/>
      <protection/>
    </xf>
    <xf numFmtId="0" fontId="7" fillId="33" borderId="21" xfId="0" applyFont="1" applyFill="1" applyBorder="1" applyAlignment="1" applyProtection="1">
      <alignment horizontal="center" vertical="center" shrinkToFi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21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EK1977"/>
  <sheetViews>
    <sheetView showZeros="0" tabSelected="1" zoomScalePageLayoutView="0" workbookViewId="0" topLeftCell="A1">
      <selection activeCell="E12" sqref="E12:F12"/>
    </sheetView>
  </sheetViews>
  <sheetFormatPr defaultColWidth="0" defaultRowHeight="12.75" zeroHeight="1"/>
  <cols>
    <col min="1" max="1" width="8.7109375" style="12" customWidth="1"/>
    <col min="2" max="2" width="18.8515625" style="12" customWidth="1"/>
    <col min="3" max="3" width="9.57421875" style="12" customWidth="1"/>
    <col min="4" max="4" width="14.57421875" style="12" customWidth="1"/>
    <col min="5" max="5" width="6.57421875" style="12" customWidth="1"/>
    <col min="6" max="6" width="4.57421875" style="12" customWidth="1"/>
    <col min="7" max="7" width="10.28125" style="12" customWidth="1"/>
    <col min="8" max="8" width="12.7109375" style="12" customWidth="1"/>
    <col min="9" max="9" width="2.140625" style="12" customWidth="1"/>
    <col min="10" max="10" width="13.28125" style="12" customWidth="1"/>
    <col min="11" max="11" width="4.7109375" style="12" customWidth="1"/>
    <col min="12" max="12" width="12.7109375" style="12" customWidth="1"/>
    <col min="13" max="13" width="3.7109375" style="12" customWidth="1"/>
    <col min="14" max="14" width="10.57421875" style="12" customWidth="1"/>
    <col min="15" max="15" width="3.7109375" style="12" customWidth="1"/>
    <col min="16" max="16" width="8.7109375" style="12" customWidth="1"/>
    <col min="17" max="17" width="4.7109375" style="12" customWidth="1"/>
    <col min="18" max="18" width="13.7109375" style="12" customWidth="1"/>
    <col min="19" max="19" width="2.421875" style="12" customWidth="1"/>
    <col min="20" max="22" width="4.7109375" style="12" customWidth="1"/>
    <col min="23" max="23" width="1.7109375" style="12" customWidth="1"/>
    <col min="24" max="24" width="1.421875" style="12" customWidth="1"/>
    <col min="25" max="25" width="2.7109375" style="12" customWidth="1"/>
    <col min="26" max="16384" width="0" style="1" hidden="1" customWidth="1"/>
  </cols>
  <sheetData>
    <row r="1" ht="13.5" thickBot="1">
      <c r="Y1" s="7"/>
    </row>
    <row r="2" spans="1:25" ht="19.5" customHeight="1" thickBot="1">
      <c r="A2" s="33" t="s">
        <v>0</v>
      </c>
      <c r="B2" s="34"/>
      <c r="C2" s="35"/>
      <c r="D2" s="80"/>
      <c r="E2" s="65"/>
      <c r="F2" s="65"/>
      <c r="G2" s="66"/>
      <c r="H2" s="93" t="s">
        <v>3</v>
      </c>
      <c r="I2" s="94"/>
      <c r="J2" s="94"/>
      <c r="K2" s="94"/>
      <c r="L2" s="94"/>
      <c r="M2" s="94"/>
      <c r="N2" s="94"/>
      <c r="O2" s="95"/>
      <c r="P2" s="33" t="s">
        <v>1</v>
      </c>
      <c r="Q2" s="2"/>
      <c r="R2" s="102" t="s">
        <v>41</v>
      </c>
      <c r="S2" s="65"/>
      <c r="T2" s="65"/>
      <c r="U2" s="65"/>
      <c r="V2" s="65"/>
      <c r="W2" s="65"/>
      <c r="X2" s="66"/>
      <c r="Y2" s="7"/>
    </row>
    <row r="3" spans="1:25" ht="19.5" customHeight="1" thickBot="1">
      <c r="A3" s="33" t="s">
        <v>2</v>
      </c>
      <c r="B3" s="34"/>
      <c r="C3" s="35"/>
      <c r="D3" s="80" t="s">
        <v>33</v>
      </c>
      <c r="E3" s="65"/>
      <c r="F3" s="65"/>
      <c r="G3" s="66"/>
      <c r="H3" s="96"/>
      <c r="I3" s="97"/>
      <c r="J3" s="97"/>
      <c r="K3" s="97"/>
      <c r="L3" s="97"/>
      <c r="M3" s="97"/>
      <c r="N3" s="97"/>
      <c r="O3" s="98"/>
      <c r="P3" s="33" t="s">
        <v>4</v>
      </c>
      <c r="Q3" s="34"/>
      <c r="R3" s="34"/>
      <c r="S3" s="34"/>
      <c r="T3" s="64">
        <v>2016</v>
      </c>
      <c r="U3" s="65"/>
      <c r="V3" s="65"/>
      <c r="W3" s="65"/>
      <c r="X3" s="66"/>
      <c r="Y3" s="7"/>
    </row>
    <row r="4" spans="1:25" ht="39" customHeight="1" thickBot="1">
      <c r="A4" s="129" t="s">
        <v>5</v>
      </c>
      <c r="B4" s="130"/>
      <c r="C4" s="131"/>
      <c r="D4" s="81" t="s">
        <v>37</v>
      </c>
      <c r="E4" s="65"/>
      <c r="F4" s="65"/>
      <c r="G4" s="66"/>
      <c r="H4" s="96"/>
      <c r="I4" s="97"/>
      <c r="J4" s="97"/>
      <c r="K4" s="97"/>
      <c r="L4" s="97"/>
      <c r="M4" s="97"/>
      <c r="N4" s="97"/>
      <c r="O4" s="98"/>
      <c r="P4" s="129" t="s">
        <v>6</v>
      </c>
      <c r="Q4" s="130"/>
      <c r="R4" s="130"/>
      <c r="S4" s="130"/>
      <c r="T4" s="87"/>
      <c r="U4" s="88"/>
      <c r="V4" s="88"/>
      <c r="W4" s="88"/>
      <c r="X4" s="89"/>
      <c r="Y4" s="7"/>
    </row>
    <row r="5" spans="1:25" ht="19.5" customHeight="1" thickBot="1">
      <c r="A5" s="33" t="s">
        <v>7</v>
      </c>
      <c r="B5" s="34"/>
      <c r="C5" s="35"/>
      <c r="D5" s="82">
        <v>34.18</v>
      </c>
      <c r="E5" s="83"/>
      <c r="F5" s="83"/>
      <c r="G5" s="84"/>
      <c r="H5" s="99"/>
      <c r="I5" s="100"/>
      <c r="J5" s="100"/>
      <c r="K5" s="100"/>
      <c r="L5" s="100"/>
      <c r="M5" s="100"/>
      <c r="N5" s="100"/>
      <c r="O5" s="101"/>
      <c r="P5" s="33" t="s">
        <v>8</v>
      </c>
      <c r="Q5" s="34"/>
      <c r="R5" s="34"/>
      <c r="S5" s="34"/>
      <c r="T5" s="90">
        <v>42592</v>
      </c>
      <c r="U5" s="91"/>
      <c r="V5" s="91"/>
      <c r="W5" s="91"/>
      <c r="X5" s="92"/>
      <c r="Y5" s="7"/>
    </row>
    <row r="6" spans="1:25" ht="24.75" customHeight="1" thickBot="1">
      <c r="A6" s="70" t="s">
        <v>9</v>
      </c>
      <c r="B6" s="72"/>
      <c r="C6" s="70" t="s">
        <v>0</v>
      </c>
      <c r="D6" s="72"/>
      <c r="E6" s="70" t="s">
        <v>10</v>
      </c>
      <c r="F6" s="72"/>
      <c r="G6" s="112" t="s">
        <v>11</v>
      </c>
      <c r="H6" s="123"/>
      <c r="I6" s="123"/>
      <c r="J6" s="123"/>
      <c r="K6" s="36"/>
      <c r="L6" s="117" t="s">
        <v>12</v>
      </c>
      <c r="M6" s="37"/>
      <c r="N6" s="112" t="s">
        <v>13</v>
      </c>
      <c r="O6" s="123"/>
      <c r="P6" s="123"/>
      <c r="Q6" s="123"/>
      <c r="R6" s="123"/>
      <c r="S6" s="113"/>
      <c r="T6" s="70" t="s">
        <v>19</v>
      </c>
      <c r="U6" s="71"/>
      <c r="V6" s="71"/>
      <c r="W6" s="71"/>
      <c r="X6" s="72"/>
      <c r="Y6" s="7"/>
    </row>
    <row r="7" spans="1:25" ht="30" customHeight="1" thickBot="1">
      <c r="A7" s="73"/>
      <c r="B7" s="75"/>
      <c r="C7" s="73"/>
      <c r="D7" s="75"/>
      <c r="E7" s="73"/>
      <c r="F7" s="75"/>
      <c r="G7" s="114" t="s">
        <v>14</v>
      </c>
      <c r="H7" s="117" t="s">
        <v>15</v>
      </c>
      <c r="I7" s="118"/>
      <c r="J7" s="117" t="s">
        <v>16</v>
      </c>
      <c r="K7" s="37"/>
      <c r="L7" s="119"/>
      <c r="M7" s="38"/>
      <c r="N7" s="117" t="s">
        <v>17</v>
      </c>
      <c r="O7" s="118"/>
      <c r="P7" s="126" t="s">
        <v>18</v>
      </c>
      <c r="Q7" s="127"/>
      <c r="R7" s="127"/>
      <c r="S7" s="128"/>
      <c r="T7" s="73"/>
      <c r="U7" s="74"/>
      <c r="V7" s="74"/>
      <c r="W7" s="74"/>
      <c r="X7" s="75"/>
      <c r="Y7" s="7"/>
    </row>
    <row r="8" spans="1:25" ht="12.75" customHeight="1">
      <c r="A8" s="73"/>
      <c r="B8" s="75"/>
      <c r="C8" s="73"/>
      <c r="D8" s="75"/>
      <c r="E8" s="73"/>
      <c r="F8" s="75"/>
      <c r="G8" s="115"/>
      <c r="H8" s="119"/>
      <c r="I8" s="120"/>
      <c r="J8" s="119"/>
      <c r="K8" s="38"/>
      <c r="L8" s="119"/>
      <c r="M8" s="38"/>
      <c r="N8" s="119"/>
      <c r="O8" s="120"/>
      <c r="P8" s="70" t="s">
        <v>35</v>
      </c>
      <c r="Q8" s="72"/>
      <c r="R8" s="117" t="s">
        <v>16</v>
      </c>
      <c r="S8" s="37"/>
      <c r="T8" s="119" t="s">
        <v>20</v>
      </c>
      <c r="U8" s="134"/>
      <c r="V8" s="134"/>
      <c r="W8" s="134"/>
      <c r="X8" s="120"/>
      <c r="Y8" s="7"/>
    </row>
    <row r="9" spans="1:25" ht="13.5" thickBot="1">
      <c r="A9" s="73"/>
      <c r="B9" s="75"/>
      <c r="C9" s="73"/>
      <c r="D9" s="75"/>
      <c r="E9" s="73"/>
      <c r="F9" s="75"/>
      <c r="G9" s="115"/>
      <c r="H9" s="121"/>
      <c r="I9" s="122"/>
      <c r="J9" s="121"/>
      <c r="K9" s="40">
        <v>1</v>
      </c>
      <c r="L9" s="121"/>
      <c r="M9" s="38">
        <v>2</v>
      </c>
      <c r="N9" s="39"/>
      <c r="O9" s="40">
        <v>3</v>
      </c>
      <c r="P9" s="73"/>
      <c r="Q9" s="75"/>
      <c r="R9" s="121"/>
      <c r="S9" s="40">
        <v>4</v>
      </c>
      <c r="T9" s="41"/>
      <c r="U9" s="41"/>
      <c r="V9" s="41"/>
      <c r="W9" s="41"/>
      <c r="X9" s="40"/>
      <c r="Y9" s="7"/>
    </row>
    <row r="10" spans="1:25" ht="30" customHeight="1" thickBot="1">
      <c r="A10" s="132"/>
      <c r="B10" s="133"/>
      <c r="C10" s="132"/>
      <c r="D10" s="133"/>
      <c r="E10" s="132"/>
      <c r="F10" s="133"/>
      <c r="G10" s="116"/>
      <c r="H10" s="112" t="s">
        <v>28</v>
      </c>
      <c r="I10" s="113"/>
      <c r="J10" s="112" t="s">
        <v>28</v>
      </c>
      <c r="K10" s="113"/>
      <c r="L10" s="112" t="s">
        <v>28</v>
      </c>
      <c r="M10" s="113"/>
      <c r="N10" s="112" t="s">
        <v>28</v>
      </c>
      <c r="O10" s="113"/>
      <c r="P10" s="126" t="s">
        <v>36</v>
      </c>
      <c r="Q10" s="128"/>
      <c r="R10" s="112" t="s">
        <v>28</v>
      </c>
      <c r="S10" s="113"/>
      <c r="T10" s="112" t="s">
        <v>32</v>
      </c>
      <c r="U10" s="123"/>
      <c r="V10" s="123"/>
      <c r="W10" s="123"/>
      <c r="X10" s="113"/>
      <c r="Y10" s="7"/>
    </row>
    <row r="11" spans="1:25" ht="18" customHeight="1" thickBot="1">
      <c r="A11" s="80" t="s">
        <v>34</v>
      </c>
      <c r="B11" s="66"/>
      <c r="C11" s="105">
        <f>D2</f>
        <v>0</v>
      </c>
      <c r="D11" s="106"/>
      <c r="E11" s="124" t="s">
        <v>29</v>
      </c>
      <c r="F11" s="125"/>
      <c r="G11" s="42">
        <v>1</v>
      </c>
      <c r="H11" s="76">
        <f>+$D$5</f>
        <v>34.18</v>
      </c>
      <c r="I11" s="77"/>
      <c r="J11" s="76">
        <f>+H11*G11</f>
        <v>34.18</v>
      </c>
      <c r="K11" s="77"/>
      <c r="L11" s="85">
        <v>108</v>
      </c>
      <c r="M11" s="86"/>
      <c r="N11" s="76">
        <f>+$D$5*20</f>
        <v>683.6</v>
      </c>
      <c r="O11" s="77"/>
      <c r="P11" s="108">
        <v>1342</v>
      </c>
      <c r="Q11" s="109"/>
      <c r="R11" s="76">
        <f>+P11*($D$5*5/100)</f>
        <v>2293.478</v>
      </c>
      <c r="S11" s="77"/>
      <c r="T11" s="53">
        <f>+J11+L11+N11+R11</f>
        <v>3119.258</v>
      </c>
      <c r="U11" s="107"/>
      <c r="V11" s="107"/>
      <c r="W11" s="107"/>
      <c r="X11" s="54"/>
      <c r="Y11" s="7"/>
    </row>
    <row r="12" spans="1:25" ht="18" customHeight="1" thickBot="1">
      <c r="A12" s="103">
        <f>IF(C12&gt;0,A11,"")</f>
      </c>
      <c r="B12" s="104"/>
      <c r="C12" s="80"/>
      <c r="D12" s="66"/>
      <c r="E12" s="110" t="s">
        <v>38</v>
      </c>
      <c r="F12" s="111"/>
      <c r="G12" s="42">
        <v>1</v>
      </c>
      <c r="H12" s="76">
        <f>IF(C12&gt;0,$D$5,0)</f>
        <v>0</v>
      </c>
      <c r="I12" s="77"/>
      <c r="J12" s="76">
        <f aca="true" t="shared" si="0" ref="J12:J25">+H12*G12</f>
        <v>0</v>
      </c>
      <c r="K12" s="77"/>
      <c r="L12" s="85">
        <v>108</v>
      </c>
      <c r="M12" s="86"/>
      <c r="N12" s="76">
        <f>IF(C12&gt;0,$D$5*10,0)</f>
        <v>0</v>
      </c>
      <c r="O12" s="77"/>
      <c r="P12" s="78"/>
      <c r="Q12" s="79"/>
      <c r="R12" s="76"/>
      <c r="S12" s="77"/>
      <c r="T12" s="53">
        <f aca="true" t="shared" si="1" ref="T12:T24">+J12+L12+N12+R12</f>
        <v>108</v>
      </c>
      <c r="U12" s="107"/>
      <c r="V12" s="107"/>
      <c r="W12" s="107"/>
      <c r="X12" s="54"/>
      <c r="Y12" s="7"/>
    </row>
    <row r="13" spans="1:25" ht="18" customHeight="1" thickBot="1">
      <c r="A13" s="103">
        <f aca="true" t="shared" si="2" ref="A13:A25">IF(C13&gt;0,A12,"")</f>
      </c>
      <c r="B13" s="104"/>
      <c r="C13" s="80"/>
      <c r="D13" s="66"/>
      <c r="E13" s="110"/>
      <c r="F13" s="111"/>
      <c r="G13" s="42"/>
      <c r="H13" s="76">
        <f aca="true" t="shared" si="3" ref="H13:H25">IF(C13&gt;0,$D$5,0)</f>
        <v>0</v>
      </c>
      <c r="I13" s="77"/>
      <c r="J13" s="76">
        <f t="shared" si="0"/>
        <v>0</v>
      </c>
      <c r="K13" s="77"/>
      <c r="L13" s="85"/>
      <c r="M13" s="86"/>
      <c r="N13" s="76">
        <f>IF(C13&gt;0,$D$5*10,0)</f>
        <v>0</v>
      </c>
      <c r="O13" s="77"/>
      <c r="P13" s="78"/>
      <c r="Q13" s="79"/>
      <c r="R13" s="76"/>
      <c r="S13" s="77"/>
      <c r="T13" s="53">
        <f t="shared" si="1"/>
        <v>0</v>
      </c>
      <c r="U13" s="107"/>
      <c r="V13" s="107"/>
      <c r="W13" s="107"/>
      <c r="X13" s="54"/>
      <c r="Y13" s="7"/>
    </row>
    <row r="14" spans="1:25" ht="18" customHeight="1" thickBot="1">
      <c r="A14" s="103">
        <f t="shared" si="2"/>
      </c>
      <c r="B14" s="104"/>
      <c r="C14" s="80"/>
      <c r="D14" s="66"/>
      <c r="E14" s="110"/>
      <c r="F14" s="111"/>
      <c r="G14" s="42"/>
      <c r="H14" s="76">
        <f t="shared" si="3"/>
        <v>0</v>
      </c>
      <c r="I14" s="77"/>
      <c r="J14" s="76">
        <f t="shared" si="0"/>
        <v>0</v>
      </c>
      <c r="K14" s="77"/>
      <c r="L14" s="85"/>
      <c r="M14" s="86"/>
      <c r="N14" s="76">
        <f>IF(C14&gt;0,$D$5*10,0)</f>
        <v>0</v>
      </c>
      <c r="O14" s="77"/>
      <c r="P14" s="78"/>
      <c r="Q14" s="79"/>
      <c r="R14" s="76"/>
      <c r="S14" s="77"/>
      <c r="T14" s="53">
        <f t="shared" si="1"/>
        <v>0</v>
      </c>
      <c r="U14" s="107"/>
      <c r="V14" s="107"/>
      <c r="W14" s="107"/>
      <c r="X14" s="54"/>
      <c r="Y14" s="7"/>
    </row>
    <row r="15" spans="1:25" ht="18" customHeight="1" thickBot="1">
      <c r="A15" s="103">
        <f t="shared" si="2"/>
      </c>
      <c r="B15" s="104"/>
      <c r="C15" s="80"/>
      <c r="D15" s="66"/>
      <c r="E15" s="110"/>
      <c r="F15" s="111"/>
      <c r="G15" s="42"/>
      <c r="H15" s="76">
        <f t="shared" si="3"/>
        <v>0</v>
      </c>
      <c r="I15" s="77"/>
      <c r="J15" s="76">
        <f t="shared" si="0"/>
        <v>0</v>
      </c>
      <c r="K15" s="77"/>
      <c r="L15" s="85"/>
      <c r="M15" s="86"/>
      <c r="N15" s="76">
        <f>IF(C15&gt;0,$D$5*10,0)</f>
        <v>0</v>
      </c>
      <c r="O15" s="77"/>
      <c r="P15" s="78"/>
      <c r="Q15" s="79"/>
      <c r="R15" s="76"/>
      <c r="S15" s="77"/>
      <c r="T15" s="53">
        <f t="shared" si="1"/>
        <v>0</v>
      </c>
      <c r="U15" s="107"/>
      <c r="V15" s="107"/>
      <c r="W15" s="107"/>
      <c r="X15" s="54"/>
      <c r="Y15" s="7"/>
    </row>
    <row r="16" spans="1:25" ht="18" customHeight="1" thickBot="1">
      <c r="A16" s="103">
        <f t="shared" si="2"/>
      </c>
      <c r="B16" s="104"/>
      <c r="C16" s="80"/>
      <c r="D16" s="66"/>
      <c r="E16" s="110"/>
      <c r="F16" s="111"/>
      <c r="G16" s="42"/>
      <c r="H16" s="76">
        <f t="shared" si="3"/>
        <v>0</v>
      </c>
      <c r="I16" s="77"/>
      <c r="J16" s="76">
        <f t="shared" si="0"/>
        <v>0</v>
      </c>
      <c r="K16" s="77"/>
      <c r="L16" s="85"/>
      <c r="M16" s="86"/>
      <c r="N16" s="76"/>
      <c r="O16" s="77"/>
      <c r="P16" s="78"/>
      <c r="Q16" s="79"/>
      <c r="R16" s="76"/>
      <c r="S16" s="77"/>
      <c r="T16" s="53">
        <f t="shared" si="1"/>
        <v>0</v>
      </c>
      <c r="U16" s="107"/>
      <c r="V16" s="107"/>
      <c r="W16" s="107"/>
      <c r="X16" s="54"/>
      <c r="Y16" s="7"/>
    </row>
    <row r="17" spans="1:25" ht="18" customHeight="1" thickBot="1">
      <c r="A17" s="103">
        <f t="shared" si="2"/>
      </c>
      <c r="B17" s="104"/>
      <c r="C17" s="64"/>
      <c r="D17" s="66"/>
      <c r="E17" s="110"/>
      <c r="F17" s="111"/>
      <c r="G17" s="42"/>
      <c r="H17" s="76">
        <f t="shared" si="3"/>
        <v>0</v>
      </c>
      <c r="I17" s="77"/>
      <c r="J17" s="76">
        <f t="shared" si="0"/>
        <v>0</v>
      </c>
      <c r="K17" s="77"/>
      <c r="L17" s="85">
        <v>0</v>
      </c>
      <c r="M17" s="86"/>
      <c r="N17" s="76"/>
      <c r="O17" s="77"/>
      <c r="P17" s="78"/>
      <c r="Q17" s="79"/>
      <c r="R17" s="76"/>
      <c r="S17" s="77"/>
      <c r="T17" s="53">
        <f t="shared" si="1"/>
        <v>0</v>
      </c>
      <c r="U17" s="107"/>
      <c r="V17" s="107"/>
      <c r="W17" s="107"/>
      <c r="X17" s="54"/>
      <c r="Y17" s="7"/>
    </row>
    <row r="18" spans="1:25" ht="18" customHeight="1" thickBot="1">
      <c r="A18" s="103">
        <f t="shared" si="2"/>
      </c>
      <c r="B18" s="104"/>
      <c r="C18" s="64"/>
      <c r="D18" s="66"/>
      <c r="E18" s="110"/>
      <c r="F18" s="111"/>
      <c r="G18" s="42"/>
      <c r="H18" s="76">
        <f t="shared" si="3"/>
        <v>0</v>
      </c>
      <c r="I18" s="77"/>
      <c r="J18" s="76">
        <f t="shared" si="0"/>
        <v>0</v>
      </c>
      <c r="K18" s="77"/>
      <c r="L18" s="85"/>
      <c r="M18" s="86"/>
      <c r="N18" s="76"/>
      <c r="O18" s="77"/>
      <c r="P18" s="78"/>
      <c r="Q18" s="79"/>
      <c r="R18" s="76"/>
      <c r="S18" s="77"/>
      <c r="T18" s="53">
        <f t="shared" si="1"/>
        <v>0</v>
      </c>
      <c r="U18" s="107"/>
      <c r="V18" s="107"/>
      <c r="W18" s="107"/>
      <c r="X18" s="54"/>
      <c r="Y18" s="7"/>
    </row>
    <row r="19" spans="1:25" ht="18" customHeight="1" thickBot="1">
      <c r="A19" s="103">
        <f t="shared" si="2"/>
      </c>
      <c r="B19" s="104"/>
      <c r="C19" s="64"/>
      <c r="D19" s="66"/>
      <c r="E19" s="110"/>
      <c r="F19" s="111"/>
      <c r="G19" s="42"/>
      <c r="H19" s="76">
        <f t="shared" si="3"/>
        <v>0</v>
      </c>
      <c r="I19" s="77"/>
      <c r="J19" s="76">
        <f t="shared" si="0"/>
        <v>0</v>
      </c>
      <c r="K19" s="77"/>
      <c r="L19" s="85"/>
      <c r="M19" s="86"/>
      <c r="N19" s="76"/>
      <c r="O19" s="77"/>
      <c r="P19" s="78"/>
      <c r="Q19" s="79"/>
      <c r="R19" s="76"/>
      <c r="S19" s="77"/>
      <c r="T19" s="53">
        <f t="shared" si="1"/>
        <v>0</v>
      </c>
      <c r="U19" s="107"/>
      <c r="V19" s="107"/>
      <c r="W19" s="107"/>
      <c r="X19" s="54"/>
      <c r="Y19" s="7"/>
    </row>
    <row r="20" spans="1:25" ht="18" customHeight="1" thickBot="1">
      <c r="A20" s="103">
        <f t="shared" si="2"/>
      </c>
      <c r="B20" s="104"/>
      <c r="C20" s="64"/>
      <c r="D20" s="66"/>
      <c r="E20" s="110"/>
      <c r="F20" s="111"/>
      <c r="G20" s="42"/>
      <c r="H20" s="76">
        <f t="shared" si="3"/>
        <v>0</v>
      </c>
      <c r="I20" s="77"/>
      <c r="J20" s="76">
        <f t="shared" si="0"/>
        <v>0</v>
      </c>
      <c r="K20" s="77"/>
      <c r="L20" s="85"/>
      <c r="M20" s="86"/>
      <c r="N20" s="76"/>
      <c r="O20" s="77"/>
      <c r="P20" s="78"/>
      <c r="Q20" s="79"/>
      <c r="R20" s="76"/>
      <c r="S20" s="77"/>
      <c r="T20" s="53">
        <f t="shared" si="1"/>
        <v>0</v>
      </c>
      <c r="U20" s="107"/>
      <c r="V20" s="107"/>
      <c r="W20" s="107"/>
      <c r="X20" s="54"/>
      <c r="Y20" s="7"/>
    </row>
    <row r="21" spans="1:25" ht="18" customHeight="1" thickBot="1">
      <c r="A21" s="103">
        <f t="shared" si="2"/>
      </c>
      <c r="B21" s="104"/>
      <c r="C21" s="64"/>
      <c r="D21" s="66"/>
      <c r="E21" s="110"/>
      <c r="F21" s="111"/>
      <c r="G21" s="42"/>
      <c r="H21" s="76">
        <f t="shared" si="3"/>
        <v>0</v>
      </c>
      <c r="I21" s="77"/>
      <c r="J21" s="76">
        <f t="shared" si="0"/>
        <v>0</v>
      </c>
      <c r="K21" s="77"/>
      <c r="L21" s="85"/>
      <c r="M21" s="86"/>
      <c r="N21" s="76"/>
      <c r="O21" s="77"/>
      <c r="P21" s="78"/>
      <c r="Q21" s="79"/>
      <c r="R21" s="76"/>
      <c r="S21" s="77"/>
      <c r="T21" s="53">
        <f t="shared" si="1"/>
        <v>0</v>
      </c>
      <c r="U21" s="107"/>
      <c r="V21" s="107"/>
      <c r="W21" s="107"/>
      <c r="X21" s="54"/>
      <c r="Y21" s="7"/>
    </row>
    <row r="22" spans="1:25" ht="18" customHeight="1" thickBot="1">
      <c r="A22" s="103">
        <f t="shared" si="2"/>
      </c>
      <c r="B22" s="104"/>
      <c r="C22" s="64"/>
      <c r="D22" s="66"/>
      <c r="E22" s="110"/>
      <c r="F22" s="111"/>
      <c r="G22" s="42"/>
      <c r="H22" s="76">
        <f t="shared" si="3"/>
        <v>0</v>
      </c>
      <c r="I22" s="77"/>
      <c r="J22" s="76">
        <f t="shared" si="0"/>
        <v>0</v>
      </c>
      <c r="K22" s="77"/>
      <c r="L22" s="85"/>
      <c r="M22" s="86"/>
      <c r="N22" s="76"/>
      <c r="O22" s="77"/>
      <c r="P22" s="78"/>
      <c r="Q22" s="79"/>
      <c r="R22" s="76"/>
      <c r="S22" s="77"/>
      <c r="T22" s="53">
        <f t="shared" si="1"/>
        <v>0</v>
      </c>
      <c r="U22" s="107"/>
      <c r="V22" s="107"/>
      <c r="W22" s="107"/>
      <c r="X22" s="54"/>
      <c r="Y22" s="7"/>
    </row>
    <row r="23" spans="1:25" ht="18" customHeight="1" thickBot="1">
      <c r="A23" s="103">
        <f t="shared" si="2"/>
      </c>
      <c r="B23" s="104"/>
      <c r="C23" s="64"/>
      <c r="D23" s="66"/>
      <c r="E23" s="110"/>
      <c r="F23" s="111"/>
      <c r="G23" s="42"/>
      <c r="H23" s="76">
        <f t="shared" si="3"/>
        <v>0</v>
      </c>
      <c r="I23" s="77"/>
      <c r="J23" s="76">
        <f t="shared" si="0"/>
        <v>0</v>
      </c>
      <c r="K23" s="77"/>
      <c r="L23" s="85"/>
      <c r="M23" s="86"/>
      <c r="N23" s="76"/>
      <c r="O23" s="77"/>
      <c r="P23" s="78"/>
      <c r="Q23" s="79"/>
      <c r="R23" s="76"/>
      <c r="S23" s="77"/>
      <c r="T23" s="53">
        <f t="shared" si="1"/>
        <v>0</v>
      </c>
      <c r="U23" s="107"/>
      <c r="V23" s="107"/>
      <c r="W23" s="107"/>
      <c r="X23" s="54"/>
      <c r="Y23" s="7"/>
    </row>
    <row r="24" spans="1:25" ht="18" customHeight="1" thickBot="1">
      <c r="A24" s="103">
        <f t="shared" si="2"/>
      </c>
      <c r="B24" s="104"/>
      <c r="C24" s="64"/>
      <c r="D24" s="66"/>
      <c r="E24" s="110"/>
      <c r="F24" s="111"/>
      <c r="G24" s="42"/>
      <c r="H24" s="76">
        <f t="shared" si="3"/>
        <v>0</v>
      </c>
      <c r="I24" s="77"/>
      <c r="J24" s="76">
        <f t="shared" si="0"/>
        <v>0</v>
      </c>
      <c r="K24" s="77"/>
      <c r="L24" s="85"/>
      <c r="M24" s="86"/>
      <c r="N24" s="76"/>
      <c r="O24" s="77"/>
      <c r="P24" s="78"/>
      <c r="Q24" s="79"/>
      <c r="R24" s="76"/>
      <c r="S24" s="77"/>
      <c r="T24" s="53">
        <f t="shared" si="1"/>
        <v>0</v>
      </c>
      <c r="U24" s="107"/>
      <c r="V24" s="107"/>
      <c r="W24" s="107"/>
      <c r="X24" s="54"/>
      <c r="Y24" s="7"/>
    </row>
    <row r="25" spans="1:25" ht="18" customHeight="1" thickBot="1">
      <c r="A25" s="103">
        <f t="shared" si="2"/>
      </c>
      <c r="B25" s="104"/>
      <c r="C25" s="64"/>
      <c r="D25" s="66"/>
      <c r="E25" s="110"/>
      <c r="F25" s="111"/>
      <c r="G25" s="42"/>
      <c r="H25" s="76">
        <f t="shared" si="3"/>
        <v>0</v>
      </c>
      <c r="I25" s="77"/>
      <c r="J25" s="76">
        <f t="shared" si="0"/>
        <v>0</v>
      </c>
      <c r="K25" s="77"/>
      <c r="L25" s="85"/>
      <c r="M25" s="86"/>
      <c r="N25" s="76"/>
      <c r="O25" s="77"/>
      <c r="P25" s="78"/>
      <c r="Q25" s="79"/>
      <c r="R25" s="76"/>
      <c r="S25" s="77"/>
      <c r="T25" s="53">
        <v>0</v>
      </c>
      <c r="U25" s="107"/>
      <c r="V25" s="107"/>
      <c r="W25" s="107"/>
      <c r="X25" s="54"/>
      <c r="Y25" s="7"/>
    </row>
    <row r="26" spans="1:25" ht="24.75" customHeight="1" thickBot="1">
      <c r="A26" s="112" t="s">
        <v>21</v>
      </c>
      <c r="B26" s="123"/>
      <c r="C26" s="123"/>
      <c r="D26" s="123"/>
      <c r="E26" s="123"/>
      <c r="F26" s="113"/>
      <c r="G26" s="10"/>
      <c r="H26" s="53">
        <f>SUM(H11:I25)</f>
        <v>34.18</v>
      </c>
      <c r="I26" s="54"/>
      <c r="J26" s="53">
        <f>SUM(J11:K25)</f>
        <v>34.18</v>
      </c>
      <c r="K26" s="54"/>
      <c r="L26" s="53">
        <f>SUM(L11:M25)</f>
        <v>216</v>
      </c>
      <c r="M26" s="54"/>
      <c r="N26" s="53">
        <f>SUM(N11:O25)</f>
        <v>683.6</v>
      </c>
      <c r="O26" s="54"/>
      <c r="P26" s="51"/>
      <c r="Q26" s="52"/>
      <c r="R26" s="53">
        <f>SUM(R11:S25)</f>
        <v>2293.478</v>
      </c>
      <c r="S26" s="54"/>
      <c r="T26" s="67">
        <f>ROUND(SUM(T11:X25),2)</f>
        <v>3227.26</v>
      </c>
      <c r="U26" s="68"/>
      <c r="V26" s="68"/>
      <c r="W26" s="68"/>
      <c r="X26" s="69"/>
      <c r="Y26" s="7"/>
    </row>
    <row r="27" spans="1:25" ht="15" customHeight="1">
      <c r="A27" s="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"/>
      <c r="Y27" s="7"/>
    </row>
    <row r="28" spans="1:25" ht="15" customHeight="1">
      <c r="A28" s="59" t="s">
        <v>39</v>
      </c>
      <c r="B28" s="60"/>
      <c r="C28" s="60"/>
      <c r="D28" s="60"/>
      <c r="E28" s="26" t="s">
        <v>30</v>
      </c>
      <c r="F28" s="60" t="s">
        <v>40</v>
      </c>
      <c r="G28" s="60"/>
      <c r="H28" s="60"/>
      <c r="I28" s="60"/>
      <c r="J28" s="60"/>
      <c r="K28" s="60"/>
      <c r="L28" s="27" t="str">
        <f>"'ne atanan "&amp;D2&amp;" ve / aile fertlerine ait  yurtiçi sürekli görev yolluğu olarak "</f>
        <v>'ne atanan  ve / aile fertlerine ait  yurtiçi sürekli görev yolluğu olarak 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7"/>
    </row>
    <row r="29" spans="1:25" ht="15" customHeight="1">
      <c r="A29" s="55" t="s">
        <v>31</v>
      </c>
      <c r="B29" s="56"/>
      <c r="C29" s="58" t="str">
        <f>tlkryaz(T26)&amp;"."</f>
        <v>ÜçBinİkiYüzYirmiYedi(Lira)YirmiAltı(Kuruş).</v>
      </c>
      <c r="D29" s="58"/>
      <c r="E29" s="58"/>
      <c r="F29" s="58"/>
      <c r="G29" s="58"/>
      <c r="H29" s="58"/>
      <c r="I29" s="29"/>
      <c r="J29" s="29"/>
      <c r="K29" s="29"/>
      <c r="L29" s="29"/>
      <c r="M29" s="29"/>
      <c r="N29" s="29"/>
      <c r="O29" s="29"/>
      <c r="P29" s="23"/>
      <c r="Q29" s="23"/>
      <c r="R29" s="23"/>
      <c r="S29" s="7"/>
      <c r="T29" s="7"/>
      <c r="U29" s="7"/>
      <c r="V29" s="7"/>
      <c r="W29" s="7"/>
      <c r="X29" s="6"/>
      <c r="Y29" s="7"/>
    </row>
    <row r="30" spans="1:25" ht="15" customHeight="1">
      <c r="A30" s="24"/>
      <c r="B30" s="3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3"/>
      <c r="Q30" s="23"/>
      <c r="R30" s="23"/>
      <c r="S30" s="7"/>
      <c r="T30" s="45"/>
      <c r="U30" s="45"/>
      <c r="V30" s="45"/>
      <c r="W30" s="7"/>
      <c r="X30" s="6"/>
      <c r="Y30" s="7"/>
    </row>
    <row r="31" spans="1:25" ht="12.75">
      <c r="A31" s="5"/>
      <c r="B31" s="31"/>
      <c r="C31" s="7"/>
      <c r="D31" s="7"/>
      <c r="E31" s="46">
        <v>42628</v>
      </c>
      <c r="F31" s="46"/>
      <c r="G31" s="46"/>
      <c r="H31" s="46"/>
      <c r="I31" s="46"/>
      <c r="N31" s="43">
        <v>42628</v>
      </c>
      <c r="O31" s="44"/>
      <c r="P31" s="44"/>
      <c r="Q31" s="44"/>
      <c r="R31" s="44"/>
      <c r="S31" s="7"/>
      <c r="T31" s="7"/>
      <c r="U31" s="7"/>
      <c r="V31" s="7"/>
      <c r="W31" s="7"/>
      <c r="X31" s="6"/>
      <c r="Y31" s="7"/>
    </row>
    <row r="32" spans="1:25" ht="24.75" customHeight="1">
      <c r="A32" s="5"/>
      <c r="B32" s="31"/>
      <c r="C32" s="7"/>
      <c r="D32" s="7"/>
      <c r="E32" s="45" t="s">
        <v>22</v>
      </c>
      <c r="F32" s="45"/>
      <c r="G32" s="45"/>
      <c r="H32" s="45"/>
      <c r="I32" s="45"/>
      <c r="N32" s="63" t="s">
        <v>23</v>
      </c>
      <c r="O32" s="63"/>
      <c r="P32" s="63"/>
      <c r="Q32" s="63"/>
      <c r="R32" s="63"/>
      <c r="S32" s="7"/>
      <c r="T32" s="7"/>
      <c r="U32" s="7"/>
      <c r="V32" s="7"/>
      <c r="W32" s="7"/>
      <c r="X32" s="6"/>
      <c r="Y32" s="7"/>
    </row>
    <row r="33" spans="1:25" ht="24.75" customHeight="1">
      <c r="A33" s="5"/>
      <c r="B33" s="7"/>
      <c r="C33" s="7"/>
      <c r="D33" s="7" t="s">
        <v>0</v>
      </c>
      <c r="E33" s="62"/>
      <c r="F33" s="50"/>
      <c r="G33" s="50"/>
      <c r="H33" s="50"/>
      <c r="I33" s="50"/>
      <c r="N33" s="61">
        <f>D2</f>
        <v>0</v>
      </c>
      <c r="O33" s="61"/>
      <c r="P33" s="61"/>
      <c r="Q33" s="61"/>
      <c r="R33" s="61"/>
      <c r="S33" s="7"/>
      <c r="T33" s="7"/>
      <c r="U33" s="7"/>
      <c r="V33" s="7"/>
      <c r="W33" s="7"/>
      <c r="X33" s="6"/>
      <c r="Y33" s="7"/>
    </row>
    <row r="34" spans="1:25" ht="24.75" customHeight="1">
      <c r="A34" s="5"/>
      <c r="B34" s="7"/>
      <c r="C34" s="7"/>
      <c r="D34" s="7" t="s">
        <v>2</v>
      </c>
      <c r="E34" s="50"/>
      <c r="F34" s="50"/>
      <c r="G34" s="50"/>
      <c r="H34" s="50"/>
      <c r="I34" s="50"/>
      <c r="N34" s="61" t="str">
        <f>D3</f>
        <v>Öğretmen</v>
      </c>
      <c r="O34" s="61"/>
      <c r="P34" s="61"/>
      <c r="Q34" s="61"/>
      <c r="R34" s="61"/>
      <c r="S34" s="7"/>
      <c r="T34" s="7"/>
      <c r="U34" s="7"/>
      <c r="V34" s="7"/>
      <c r="W34" s="7"/>
      <c r="X34" s="6"/>
      <c r="Y34" s="7"/>
    </row>
    <row r="35" spans="1:25" ht="24.75" customHeight="1">
      <c r="A35" s="5"/>
      <c r="B35" s="7"/>
      <c r="C35" s="7"/>
      <c r="D35" s="7" t="s">
        <v>24</v>
      </c>
      <c r="E35" s="50"/>
      <c r="F35" s="50"/>
      <c r="G35" s="50"/>
      <c r="H35" s="50"/>
      <c r="I35" s="50"/>
      <c r="N35" s="61"/>
      <c r="O35" s="61"/>
      <c r="P35" s="61"/>
      <c r="Q35" s="61"/>
      <c r="R35" s="61"/>
      <c r="S35" s="7"/>
      <c r="T35" s="7"/>
      <c r="U35" s="7"/>
      <c r="V35" s="7"/>
      <c r="W35" s="7"/>
      <c r="X35" s="6"/>
      <c r="Y35" s="7"/>
    </row>
    <row r="36" spans="1:25" ht="15" customHeight="1" thickBot="1">
      <c r="A36" s="3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  <c r="Y36" s="7"/>
    </row>
    <row r="37" spans="1:25" ht="12.75" hidden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 hidden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 hidden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 hidden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3.5" hidden="1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3.5" hidden="1" thickBot="1">
      <c r="A60" s="13">
        <f>+T26</f>
        <v>3227.26</v>
      </c>
      <c r="B60" s="14"/>
      <c r="C60" s="14"/>
      <c r="D60" s="14"/>
      <c r="E60" s="14"/>
      <c r="F60" s="1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3.5" hidden="1" thickBot="1">
      <c r="A61" s="13">
        <f>MOD(A60,100000000)</f>
        <v>3227.26</v>
      </c>
      <c r="B61" s="17"/>
      <c r="C61" s="17">
        <f>IF(A61&lt;10000000,"",IF(A61&lt;20000000,"on",IF(A61&lt;30000000," yirmi",IF(A61&lt;40000000,"otuz",IF(A61&lt;50000000,"kırk",IF(A61&lt;60000000,"elli",""))))))</f>
      </c>
      <c r="D61" s="17">
        <f>IF(A61&gt;=100000000,"",IF(A61&gt;=90000000,"doksan",IF(A61&gt;=80000000,"seksen",IF(A61&gt;=70000000,"yetmiş",IF(A61&gt;=60000000,"altmış","")))))</f>
      </c>
      <c r="E61" s="17">
        <f>IF(A61&lt;10000000,"",C61&amp;D61)</f>
      </c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3.5" hidden="1" thickBot="1">
      <c r="A62" s="13">
        <f>MOD(A60,10000000)</f>
        <v>3227.26</v>
      </c>
      <c r="B62" s="17"/>
      <c r="C62" s="17" t="str">
        <f>IF(A62&lt;1000000,"milyon",IF(A62&lt;2000000,"birmilyon",IF(A62&lt;3000000,"ikimilyon",IF(A62&lt;4000000,"üçmilyon",IF(A62&lt;5000000,"dörtmilyon",IF(A62&lt;6000000,"beşmilyon",""))))))</f>
        <v>milyon</v>
      </c>
      <c r="D62" s="17">
        <f>IF(A62&gt;=10000000,"",IF(A62&gt;=9000000,"dokuzmilyon",IF(A62&gt;=8000000,"sekizmilyon",IF(A62&gt;=7000000,"yedimilyon",IF(A62&gt;=6000000,"altımilyon","")))))</f>
      </c>
      <c r="E62" s="17">
        <f>IF(A60&lt;1000000,"",C62&amp;D62)</f>
      </c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3.5" hidden="1" thickBot="1">
      <c r="A63" s="13">
        <f>MOD(A62,1000000)</f>
        <v>3227.26</v>
      </c>
      <c r="B63" s="17"/>
      <c r="C63" s="17">
        <f>IF(A63&lt;100000,"",IF(A63&lt;200000,"yüz",IF(A63&lt;300000,"ikiyüz",IF(A63&lt;400000,"üçyüz",IF(A63&lt;500000,"dörtyüz",IF(A63&lt;600000,"beşyüz",""))))))</f>
      </c>
      <c r="D63" s="17">
        <f>IF(A63&gt;=1000000,"",IF(A63&gt;=900000,"dokuzyüz",IF(A63&gt;=800000,"sekizyüz",IF(A63&gt;=700000,"yediyüz",IF(A63&gt;=600000,"altıyüz","")))))</f>
      </c>
      <c r="E63" s="17">
        <f>C63&amp;D63</f>
      </c>
      <c r="F63" s="1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3.5" hidden="1" thickBot="1">
      <c r="A64" s="13">
        <f>MOD(A63,100000)</f>
        <v>3227.26</v>
      </c>
      <c r="B64" s="17"/>
      <c r="C64" s="17">
        <f>IF(A64&lt;10000,"",IF(A64&lt;20000,"on",IF(A64&lt;30000,"yirmi",IF(A64&lt;40000,"otuz",IF(A64&lt;50000,"kırk",IF(A64&lt;60000,"elli",""))))))</f>
      </c>
      <c r="D64" s="17">
        <f>IF(A64&gt;=100000,"",IF(A64&gt;=90000,"doksan",IF(A64&gt;=80000,"seksen",IF(A64&gt;=70000,"yetmiş",IF(A64&gt;=60000,"altmış","")))))</f>
      </c>
      <c r="E64" s="17">
        <f>C64&amp;D64&amp;IF(E65="",F64,"")</f>
      </c>
      <c r="F64" s="19">
        <f>IF(E63="","","bin")</f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3.5" hidden="1" thickBot="1">
      <c r="A65" s="13">
        <f>MOD(A64,10000)</f>
        <v>3227.26</v>
      </c>
      <c r="B65" s="17"/>
      <c r="C65" s="17" t="str">
        <f>IF(A65&lt;1000,"",IF(A65&lt;2000,"bin",IF(A65&lt;3000,"ikibin",IF(A65&lt;4000,"üçbin",IF(A65&lt;5000,"dörtbin",IF(A65&lt;6000,"beşbin",""))))))</f>
        <v>üçbin</v>
      </c>
      <c r="D65" s="17">
        <f>IF(A65&gt;=10000,"",IF(A65&gt;=9000,"dokuzbin",IF(A65&gt;=8000,"sekizbin",IF(A65&gt;=7000,"yedibin",IF(A65&gt;=6000,"altıbin","")))))</f>
      </c>
      <c r="E65" s="17" t="str">
        <f>IF(A64&lt;1000,"",C65&amp;D65)</f>
        <v>üçbin</v>
      </c>
      <c r="F65" s="1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3.5" hidden="1" thickBot="1">
      <c r="A66" s="13">
        <f>MOD(A65,1000)</f>
        <v>227.26000000000022</v>
      </c>
      <c r="B66" s="17"/>
      <c r="C66" s="17" t="str">
        <f>IF(A66&lt;100,"",IF(A66&lt;200,"yüz",IF(A66&lt;300,"ikiyüz",IF(A66&lt;400,"üçyüz",IF(A66&lt;500,"dörtyüz",IF(A66&lt;600,"beşyüz",""))))))</f>
        <v>ikiyüz</v>
      </c>
      <c r="D66" s="17">
        <f>IF(A66&gt;=1000,"",IF(A66&gt;=900,"dokuzyüz",IF(A66&gt;=800,"sekizyüz",IF(A66&gt;=700,"yediyüz",IF(A66&gt;=600,"altıyüz","")))))</f>
      </c>
      <c r="E66" s="17" t="str">
        <f>C66&amp;D66</f>
        <v>ikiyüz</v>
      </c>
      <c r="F66" s="19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3.5" hidden="1" thickBot="1">
      <c r="A67" s="13">
        <f>MOD(A66,100)</f>
        <v>27.26000000000022</v>
      </c>
      <c r="B67" s="17"/>
      <c r="C67" s="17" t="str">
        <f>IF(A67&lt;10,"",IF(A67&lt;20,"on",IF(A67&lt;30,"yirmi",IF(A67&lt;40,"otuz",IF(A67&lt;50,"kırk",IF(A67&lt;60,"elli",""))))))</f>
        <v>yirmi</v>
      </c>
      <c r="D67" s="17">
        <f>IF(A67&gt;=100,"",IF(A67&gt;=90,"doksan",IF(A67&gt;=80,"seksen",IF(A67&gt;=70,"yetmiş",IF(A67&gt;=60,"altmış","")))))</f>
      </c>
      <c r="E67" s="17" t="str">
        <f>C67&amp;D67</f>
        <v>yirmi</v>
      </c>
      <c r="F67" s="19">
        <f>IF(E66="","","")</f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3.5" hidden="1" thickBot="1">
      <c r="A68" s="13">
        <f>MOD(A67,10)</f>
        <v>7.260000000000218</v>
      </c>
      <c r="B68" s="17"/>
      <c r="C68" s="17">
        <f>IF(A68&lt;1,"",IF(A68&lt;2,"bir",IF(A68&lt;3,"iki",IF(A68&lt;4,"üç",IF(A68&lt;5,"dört",IF(A68&lt;6,"beş",""))))))</f>
      </c>
      <c r="D68" s="17" t="str">
        <f>IF(A68&gt;=10,"",IF(A68&gt;=9,"dokuz",IF(A68&gt;=8,"sekiz",IF(A68&gt;=7,"yedi",IF(A68&gt;=6,"altı","")))))</f>
        <v>yedi</v>
      </c>
      <c r="E68" s="17" t="str">
        <f>IF(A67&lt;1,"",C68&amp;D68)</f>
        <v>yedi</v>
      </c>
      <c r="F68" s="19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3.5" hidden="1" thickBot="1">
      <c r="A69" s="13">
        <f>ROUND(MOD(A68,1),2)</f>
        <v>0.26</v>
      </c>
      <c r="B69" s="17"/>
      <c r="C69" s="17" t="str">
        <f>IF(A69&lt;0.1,"",IF(A69&lt;0.2,"on",IF(A69&lt;0.3,"yirmi",IF(A69&lt;0.4,"otuz",IF(A69&lt;0.5,"kırk",IF(A69&lt;0.6,"elli",""))))))</f>
        <v>yirmi</v>
      </c>
      <c r="D69" s="17">
        <f>IF(A69&gt;=1,"",IF(A69&gt;=0.9,"doksan",IF(A69&gt;=0.8,"seksen",IF(A69&gt;=0.7,"yetmiş",IF(A69&gt;=0.6,"altmış","")))))</f>
      </c>
      <c r="E69" s="17" t="str">
        <f>C69&amp;D69</f>
        <v>yirmi</v>
      </c>
      <c r="F69" s="19" t="s">
        <v>25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3.5" hidden="1" thickBot="1">
      <c r="A70" s="13">
        <f>ROUND(MOD(A69,0.1),2)</f>
        <v>0.06</v>
      </c>
      <c r="B70" s="17"/>
      <c r="C70" s="17">
        <f>IF(A70&lt;0.01,"",IF(A70&lt;0.02,"bir",IF(A70&lt;0.03,"iki",IF(A70&lt;0.04,"üç",IF(A70&lt;0.05,"dört",IF(A70&lt;0.06,"beş",""))))))</f>
      </c>
      <c r="D70" s="17" t="str">
        <f>IF(A70&gt;=0.1,"",IF(A70&gt;=0.09,"dokuz",IF(A70&gt;=0.08,"sekiz",IF(A70&gt;=0.07,"yedi",IF(A70&gt;=0.06,"altı","")))))</f>
        <v>altı</v>
      </c>
      <c r="E70" s="17" t="str">
        <f>C70&amp;D70</f>
        <v>altı</v>
      </c>
      <c r="F70" s="19" t="s">
        <v>26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3.5" hidden="1" thickBot="1">
      <c r="A71" s="13">
        <f>MOD(A70,0.01)</f>
        <v>0.009999999999999997</v>
      </c>
      <c r="B71" s="17"/>
      <c r="C71" s="17"/>
      <c r="D71" s="17"/>
      <c r="E71" s="17"/>
      <c r="F71" s="19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3.5" hidden="1" thickBot="1">
      <c r="A72" s="13"/>
      <c r="B72" s="17"/>
      <c r="C72" s="17"/>
      <c r="D72" s="17"/>
      <c r="E72" s="17"/>
      <c r="F72" s="19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3.5" hidden="1" thickBot="1">
      <c r="A73" s="13"/>
      <c r="B73" s="17"/>
      <c r="C73" s="17"/>
      <c r="D73" s="17"/>
      <c r="E73" s="17"/>
      <c r="F73" s="19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 hidden="1">
      <c r="A74" s="16"/>
      <c r="B74" s="17"/>
      <c r="C74" s="17">
        <f>IF(A74&lt;0.001,"",IF(A74&lt;0.002,"bir",IF(A74&lt;0.003,"iki",IF(A74&lt;0.004,"üç",IF(A74&lt;0.005,"dört",IF(A74&lt;0.006,"beş",""))))))</f>
      </c>
      <c r="D74" s="17">
        <f>IF(A74&gt;=0.01,"",IF(A74&gt;=0.009,"dokuz",IF(A74&gt;=0.008,"sekiz",IF(A74&gt;=0.007,"yedi",IF(A74&gt;=0.006,"altı","")))))</f>
      </c>
      <c r="E74" s="17">
        <f>C74&amp;D74</f>
      </c>
      <c r="F74" s="1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 hidden="1">
      <c r="A75" s="20"/>
      <c r="B75" s="17"/>
      <c r="C75" s="17"/>
      <c r="D75" s="17"/>
      <c r="E75" s="17"/>
      <c r="F75" s="1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 hidden="1">
      <c r="A76" s="20" t="str">
        <f>CONCATENATE(E61,E62,E63,E64,E65,E66,E67,E68)</f>
        <v>üçbinikiyüzyirmiyedi</v>
      </c>
      <c r="B76" s="17" t="str">
        <f>CONCATENATE(E69,E70)</f>
        <v>yirmialtı</v>
      </c>
      <c r="C76" s="17" t="str">
        <f>IF(A76="","sıfır",A76)</f>
        <v>üçbinikiyüzyirmiyedi</v>
      </c>
      <c r="D76" s="17" t="str">
        <f>IF(B76="","sıfır",B76)</f>
        <v>yirmialtı</v>
      </c>
      <c r="E76" s="17"/>
      <c r="F76" s="19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6.5" hidden="1" thickBot="1">
      <c r="A77" s="47" t="str">
        <f>CONCATENATE("//",C76,F69,D76,F70,"//")</f>
        <v>//üçbinikiyüzyirmiyedi YTL yirmialtı Y.Kuruş//</v>
      </c>
      <c r="B77" s="48"/>
      <c r="C77" s="48"/>
      <c r="D77" s="48"/>
      <c r="E77" s="48"/>
      <c r="F77" s="49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 hidden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 hidden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 hidden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 hidden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 hidden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 hidden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 hidden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2.75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 hidden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 hidden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 hidden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 hidden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 hidden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 hidden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 hidden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 hidden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 hidden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75" hidden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2.75" hidden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2.75" hidden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2.75" hidden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.75" hidden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2.75" hidden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 hidden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 hidden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2.75" hidden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 hidden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2.75" hidden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2.75" hidden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.75" hidden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2.75" hidden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 hidden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2.75" hidden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2.75" hidden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2.75" hidden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2.75" hidden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2.75" hidden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2.75" hidden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2.75" hidden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2.75" hidden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2.75" hidden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2.75" hidden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2.75" hidden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.75" hidden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.75" hidden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 hidden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2.75" hidden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2.75" hidden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2.75" hidden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.75" hidden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.75" hidden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.75" hidden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.75" hidden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.75" hidden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.75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.75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 hidden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 hidden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2.75" hidden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2.75" hidden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 hidden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.75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2.75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2.75" hidden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 hidden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2.75" hidden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2.75" hidden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 hidden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 hidden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 hidden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 hidden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2.75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2.75" hidden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 hidden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2.75" hidden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2.75" hidden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 hidden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 hidden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2.75" hidden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2.75" hidden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2.75" hidden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2.75" hidden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2.75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2.75" hidden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 hidden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2.75" hidden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2.75" hidden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2.75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2.75" hidden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2.75" hidden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2.75" hidden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2.75" hidden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.75" hidden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2.75" hidden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2.75" hidden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2.75" hidden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2.75" hidden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.75" hidden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 hidden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2.75" hidden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 hidden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2.75" hidden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2.75" hidden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2.75" hidden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2.75" hidden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2.75" hidden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2.75" hidden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2.75" hidden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 hidden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2.75" hidden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2.75" hidden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2.75" hidden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2.75" hidden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2.75" hidden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 hidden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2.75" hidden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2.75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2.75" hidden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2.75" hidden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.75" hidden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2.75" hidden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2.75" hidden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 hidden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2.75" hidden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 hidden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.75" hidden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.75" hidden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 hidden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.75" hidden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 hidden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2.75" hidden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2.75" hidden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2.75" hidden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2.75" hidden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2.75" hidden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2.75" hidden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2.75" hidden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2.75" hidden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2.75" hidden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2.75" hidden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2.75" hidden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2.75" hidden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2.75" hidden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2.75" hidden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2.75" hidden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2.75" hidden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2.75" hidden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2.75" hidden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2.75" hidden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2.75" hidden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2.75" hidden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2.75" hidden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2.75" hidden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2.75" hidden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2.75" hidden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2.75" hidden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2.75" hidden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2.75" hidden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2.75" hidden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2.75" hidden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2.75" hidden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2.75" hidden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2.75" hidden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2.75" hidden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2.75" hidden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2.75" hidden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2.75" hidden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2.75" hidden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2.75" hidden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2.75" hidden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2.75" hidden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2.75" hidden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2.75" hidden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2.75" hidden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2.75" hidden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2.75" hidden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2.75" hidden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2.75" hidden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2.75" hidden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2.75" hidden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2.75" hidden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2.75" hidden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2.75" hidden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2.75" hidden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2.75" hidden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2.75" hidden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2.75" hidden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2.75" hidden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2.75" hidden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2.75" hidden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2.75" hidden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2.75" hidden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2.75" hidden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2.75" hidden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2.75" hidden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2.75" hidden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2.75" hidden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2.75" hidden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2.75" hidden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2.75" hidden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2.75" hidden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2.75" hidden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2.75" hidden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2.75" hidden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2.75" hidden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2.75" hidden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2.75" hidden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2.75" hidden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2.75" hidden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2.75" hidden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2.75" hidden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2.75" hidden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2.75" hidden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2.75" hidden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2.75" hidden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2.75" hidden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2.75" hidden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2.75" hidden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2.75" hidden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2.75" hidden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2.75" hidden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2.75" hidden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2.75" hidden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2.75" hidden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2.75" hidden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2.75" hidden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2.75" hidden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2.75" hidden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2.75" hidden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2.75" hidden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2.75" hidden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2.75" hidden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2.75" hidden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2.75" hidden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2.75" hidden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2.75" hidden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2.75" hidden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2.75" hidden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2.75" hidden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2.75" hidden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2.75" hidden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2.75" hidden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2.75" hidden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2.75" hidden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2.75" hidden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2.75" hidden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2.75" hidden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2.75" hidden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2.75" hidden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2.75" hidden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2.75" hidden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2.75" hidden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2.75" hidden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2.75" hidden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2.75" hidden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2.75" hidden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2.75" hidden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2.75" hidden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2.75" hidden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2.75" hidden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2.75" hidden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2.75" hidden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2.75" hidden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2.75" hidden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2.75" hidden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2.75" hidden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2.75" hidden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2.75" hidden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2.75" hidden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2.75" hidden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2.75" hidden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2.75" hidden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2.75" hidden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2.75" hidden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2.75" hidden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2.75" hidden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2.75" hidden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2.75" hidden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2.75" hidden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2.75" hidden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2.75" hidden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2.75" hidden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2.75" hidden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2.75" hidden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2.75" hidden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2.75" hidden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2.75" hidden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2.75" hidden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2.75" hidden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2.75" hidden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2.75" hidden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2.75" hidden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2.75" hidden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2.75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2.75" hidden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2.75" hidden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2.75" hidden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2.75" hidden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2.75" hidden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2.75" hidden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2.75" hidden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2.75" hidden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2.75" hidden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2.75" hidden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2.75" hidden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2.75" hidden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2.75" hidden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2.75" hidden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2.75" hidden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2.75" hidden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2.75" hidden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2.75" hidden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2.75" hidden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2.75" hidden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2.75" hidden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2.75" hidden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2.75" hidden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2.75" hidden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2.75" hidden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2.75" hidden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2.75" hidden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2.75" hidden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2.75" hidden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2.75" hidden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2.75" hidden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2.75" hidden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2.75" hidden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2.75" hidden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2.75" hidden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2.75" hidden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2.75" hidden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2.75" hidden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2.75" hidden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2.75" hidden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2.75" hidden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2.75" hidden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2.75" hidden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2.75" hidden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2.75" hidden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2.75" hidden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2.75" hidden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2.75" hidden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2.75" hidden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2.75" hidden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2.75" hidden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2.75" hidden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2.75" hidden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2.75" hidden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2.75" hidden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2.75" hidden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2.75" hidden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2.75" hidden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2.75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2.75" hidden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2.75" hidden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2.75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2.75" hidden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2.75" hidden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2.75" hidden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2.75" hidden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2.75" hidden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2.75" hidden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2.75" hidden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2.75" hidden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2.75" hidden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2.75" hidden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2.75" hidden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2.75" hidden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2.75" hidden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2.75" hidden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2.75" hidden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2.75" hidden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2.75" hidden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2.75" hidden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2.75" hidden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2.75" hidden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2.75" hidden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2.75" hidden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2.75" hidden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2.75" hidden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2.75" hidden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2.75" hidden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2.75" hidden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2.75" hidden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2.75" hidden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2.75" hidden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2.75" hidden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2.75" hidden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2.75" hidden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2.75" hidden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2.75" hidden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2.75" hidden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2.75" hidden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2.75" hidden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2.75" hidden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2.75" hidden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2.75" hidden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2.75" hidden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2.75" hidden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2.75" hidden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2.75" hidden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2.75" hidden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2.75" hidden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2.75" hidden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2.75" hidden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2.75" hidden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2.75" hidden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2.75" hidden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2.75" hidden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2.75" hidden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2.75" hidden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2.75" hidden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2.75" hidden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2.75" hidden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2.75" hidden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2.75" hidden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2.75" hidden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2.75" hidden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2.75" hidden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2.75" hidden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2.75" hidden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2.75" hidden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2.75" hidden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2.75" hidden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2.75" hidden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2.75" hidden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2.75" hidden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>
      <c r="Y519" s="7"/>
    </row>
    <row r="520" ht="12.75" hidden="1">
      <c r="Y520" s="7"/>
    </row>
    <row r="521" ht="12.75" hidden="1">
      <c r="Y521" s="7"/>
    </row>
    <row r="522" ht="12.75" hidden="1">
      <c r="Y522" s="7"/>
    </row>
    <row r="523" ht="12.75" hidden="1">
      <c r="Y523" s="7"/>
    </row>
    <row r="524" ht="12.75" hidden="1">
      <c r="Y524" s="7"/>
    </row>
    <row r="525" ht="12.75" hidden="1">
      <c r="Y525" s="7"/>
    </row>
    <row r="526" ht="12.75" hidden="1">
      <c r="Y526" s="7"/>
    </row>
    <row r="527" ht="12.75" hidden="1">
      <c r="Y527" s="7"/>
    </row>
    <row r="528" ht="12.75" hidden="1">
      <c r="Y528" s="7"/>
    </row>
    <row r="529" ht="12.75" hidden="1">
      <c r="Y529" s="7"/>
    </row>
    <row r="530" ht="12.75" hidden="1">
      <c r="Y530" s="7"/>
    </row>
    <row r="531" ht="12.75" hidden="1">
      <c r="Y531" s="7"/>
    </row>
    <row r="532" ht="12.75" hidden="1">
      <c r="Y532" s="7"/>
    </row>
    <row r="533" ht="12.75" hidden="1">
      <c r="Y533" s="7"/>
    </row>
    <row r="534" ht="12.75" hidden="1">
      <c r="Y534" s="7"/>
    </row>
    <row r="535" ht="12.75" hidden="1">
      <c r="Y535" s="7"/>
    </row>
    <row r="536" ht="12.75" hidden="1">
      <c r="Y536" s="7"/>
    </row>
    <row r="537" ht="12.75" hidden="1">
      <c r="Y537" s="7"/>
    </row>
    <row r="538" ht="12.75" hidden="1">
      <c r="Y538" s="7"/>
    </row>
    <row r="539" ht="12.75" hidden="1">
      <c r="Y539" s="7"/>
    </row>
    <row r="540" ht="12.75" hidden="1">
      <c r="Y540" s="7"/>
    </row>
    <row r="541" ht="12.75" hidden="1">
      <c r="Y541" s="7"/>
    </row>
    <row r="542" ht="12.75" hidden="1">
      <c r="Y542" s="7"/>
    </row>
    <row r="543" ht="12.75" hidden="1">
      <c r="Y543" s="7"/>
    </row>
    <row r="544" ht="12.75" hidden="1">
      <c r="Y544" s="7"/>
    </row>
    <row r="545" ht="12.75" hidden="1">
      <c r="Y545" s="7"/>
    </row>
    <row r="546" ht="12.75" hidden="1">
      <c r="Y546" s="7"/>
    </row>
    <row r="547" ht="12.75" hidden="1">
      <c r="Y547" s="7"/>
    </row>
    <row r="548" ht="12.75" hidden="1">
      <c r="Y548" s="7"/>
    </row>
    <row r="549" ht="12.75" hidden="1">
      <c r="Y549" s="7"/>
    </row>
    <row r="550" ht="12.75" hidden="1">
      <c r="Y550" s="7"/>
    </row>
    <row r="551" ht="12.75" hidden="1">
      <c r="Y551" s="7"/>
    </row>
    <row r="552" ht="12.75" hidden="1">
      <c r="Y552" s="7"/>
    </row>
    <row r="553" ht="12.75" hidden="1">
      <c r="Y553" s="7"/>
    </row>
    <row r="554" ht="12.75" hidden="1">
      <c r="Y554" s="7"/>
    </row>
    <row r="555" ht="12.75" hidden="1">
      <c r="Y555" s="7"/>
    </row>
    <row r="556" ht="12.75" hidden="1">
      <c r="Y556" s="7"/>
    </row>
    <row r="557" ht="12.75" hidden="1">
      <c r="Y557" s="7"/>
    </row>
    <row r="558" ht="12.75" hidden="1">
      <c r="Y558" s="7"/>
    </row>
    <row r="559" ht="12.75" hidden="1">
      <c r="Y559" s="7"/>
    </row>
    <row r="560" ht="12.75" hidden="1">
      <c r="Y560" s="7"/>
    </row>
    <row r="561" ht="12.75" hidden="1">
      <c r="Y561" s="7"/>
    </row>
    <row r="562" ht="12.75" hidden="1">
      <c r="Y562" s="7"/>
    </row>
    <row r="563" ht="12.75" hidden="1">
      <c r="Y563" s="7"/>
    </row>
    <row r="564" ht="12.75" hidden="1">
      <c r="Y564" s="7"/>
    </row>
    <row r="565" ht="12.75" hidden="1">
      <c r="Y565" s="7"/>
    </row>
    <row r="566" ht="12.75" hidden="1">
      <c r="Y566" s="7"/>
    </row>
    <row r="567" ht="12.75" hidden="1">
      <c r="Y567" s="7"/>
    </row>
    <row r="568" ht="12.75" hidden="1">
      <c r="Y568" s="7"/>
    </row>
    <row r="569" ht="12.75" hidden="1">
      <c r="Y569" s="7"/>
    </row>
    <row r="570" ht="12.75" hidden="1">
      <c r="Y570" s="7"/>
    </row>
    <row r="571" ht="12.75" hidden="1">
      <c r="Y571" s="7"/>
    </row>
    <row r="572" ht="12.75" hidden="1">
      <c r="Y572" s="7"/>
    </row>
    <row r="573" ht="12.75" hidden="1">
      <c r="Y573" s="7"/>
    </row>
    <row r="574" ht="12.75" hidden="1">
      <c r="Y574" s="7"/>
    </row>
    <row r="575" ht="12.75" hidden="1">
      <c r="Y575" s="7"/>
    </row>
    <row r="576" ht="12.75" hidden="1">
      <c r="Y576" s="7"/>
    </row>
    <row r="577" ht="12.75" hidden="1">
      <c r="Y577" s="7"/>
    </row>
    <row r="578" ht="12.75" hidden="1">
      <c r="Y578" s="7"/>
    </row>
    <row r="579" ht="12.75" hidden="1">
      <c r="Y579" s="7"/>
    </row>
    <row r="580" ht="12.75" hidden="1">
      <c r="Y580" s="7"/>
    </row>
    <row r="581" ht="12.75" hidden="1">
      <c r="Y581" s="7"/>
    </row>
    <row r="582" ht="12.75" hidden="1">
      <c r="Y582" s="7"/>
    </row>
    <row r="583" ht="12.75" hidden="1">
      <c r="Y583" s="7"/>
    </row>
    <row r="584" ht="12.75" hidden="1">
      <c r="Y584" s="7"/>
    </row>
    <row r="585" ht="12.75" hidden="1">
      <c r="Y585" s="7"/>
    </row>
    <row r="586" ht="12.75" hidden="1">
      <c r="Y586" s="7"/>
    </row>
    <row r="587" ht="12.75" hidden="1">
      <c r="Y587" s="7"/>
    </row>
    <row r="588" ht="12.75" hidden="1">
      <c r="Y588" s="7"/>
    </row>
    <row r="589" ht="12.75" hidden="1">
      <c r="Y589" s="7"/>
    </row>
    <row r="590" ht="12.75" hidden="1">
      <c r="Y590" s="7"/>
    </row>
    <row r="591" ht="12.75" hidden="1">
      <c r="Y591" s="7"/>
    </row>
    <row r="592" ht="12.75" hidden="1">
      <c r="Y592" s="7"/>
    </row>
    <row r="593" ht="12.75" hidden="1">
      <c r="Y593" s="7"/>
    </row>
    <row r="594" ht="12.75" hidden="1">
      <c r="Y594" s="7"/>
    </row>
    <row r="595" ht="12.75" hidden="1">
      <c r="Y595" s="7"/>
    </row>
    <row r="596" ht="12.75" hidden="1">
      <c r="Y596" s="7"/>
    </row>
    <row r="597" ht="12.75" hidden="1">
      <c r="Y597" s="7"/>
    </row>
    <row r="598" ht="12.75" hidden="1">
      <c r="Y598" s="7"/>
    </row>
    <row r="599" ht="12.75" hidden="1">
      <c r="Y599" s="7"/>
    </row>
    <row r="600" ht="12.75" hidden="1">
      <c r="Y600" s="7"/>
    </row>
    <row r="601" ht="12.75" hidden="1">
      <c r="Y601" s="7"/>
    </row>
    <row r="602" ht="12.75" hidden="1">
      <c r="Y602" s="7"/>
    </row>
    <row r="603" ht="12.75" hidden="1">
      <c r="Y603" s="7"/>
    </row>
    <row r="604" ht="12.75" hidden="1">
      <c r="Y604" s="7"/>
    </row>
    <row r="605" ht="12.75" hidden="1">
      <c r="Y605" s="7"/>
    </row>
    <row r="606" ht="12.75" hidden="1">
      <c r="Y606" s="7"/>
    </row>
    <row r="607" ht="12.75" hidden="1">
      <c r="Y607" s="7"/>
    </row>
    <row r="608" ht="12.75" hidden="1">
      <c r="Y608" s="7"/>
    </row>
    <row r="609" ht="12.75" hidden="1">
      <c r="Y609" s="7"/>
    </row>
    <row r="610" ht="12.75" hidden="1">
      <c r="Y610" s="7"/>
    </row>
    <row r="611" ht="12.75" hidden="1">
      <c r="Y611" s="7"/>
    </row>
    <row r="612" ht="12.75" hidden="1">
      <c r="Y612" s="7"/>
    </row>
    <row r="613" ht="12.75" hidden="1">
      <c r="Y613" s="7"/>
    </row>
    <row r="614" ht="12.75" hidden="1">
      <c r="Y614" s="7"/>
    </row>
    <row r="615" ht="12.75" hidden="1">
      <c r="Y615" s="7"/>
    </row>
    <row r="616" ht="12.75" hidden="1">
      <c r="Y616" s="7"/>
    </row>
    <row r="617" ht="12.75" hidden="1">
      <c r="Y617" s="7"/>
    </row>
    <row r="618" ht="12.75" hidden="1">
      <c r="Y618" s="7"/>
    </row>
    <row r="619" ht="12.75" hidden="1">
      <c r="Y619" s="7"/>
    </row>
    <row r="620" ht="12.75" hidden="1">
      <c r="Y620" s="7"/>
    </row>
    <row r="621" ht="12.75" hidden="1">
      <c r="Y621" s="7"/>
    </row>
    <row r="622" ht="12.75" hidden="1">
      <c r="Y622" s="7"/>
    </row>
    <row r="623" ht="12.75" hidden="1">
      <c r="Y623" s="7"/>
    </row>
    <row r="624" ht="12.75" hidden="1">
      <c r="Y624" s="7"/>
    </row>
    <row r="625" ht="12.75" hidden="1">
      <c r="Y625" s="7"/>
    </row>
    <row r="626" ht="12.75" hidden="1">
      <c r="Y626" s="7"/>
    </row>
    <row r="627" ht="12.75" hidden="1">
      <c r="Y627" s="7"/>
    </row>
    <row r="628" ht="12.75" hidden="1">
      <c r="Y628" s="7"/>
    </row>
    <row r="629" ht="12.75" hidden="1">
      <c r="Y629" s="7"/>
    </row>
    <row r="630" ht="12.75" hidden="1">
      <c r="Y630" s="7"/>
    </row>
    <row r="631" ht="12.75" hidden="1">
      <c r="Y631" s="7"/>
    </row>
    <row r="632" ht="12.75" hidden="1">
      <c r="Y632" s="7"/>
    </row>
    <row r="633" ht="12.75" hidden="1">
      <c r="Y633" s="7"/>
    </row>
    <row r="634" ht="12.75" hidden="1">
      <c r="Y634" s="7"/>
    </row>
    <row r="635" ht="12.75" hidden="1">
      <c r="Y635" s="7"/>
    </row>
    <row r="636" ht="12.75" hidden="1">
      <c r="Y636" s="7"/>
    </row>
    <row r="637" ht="12.75" hidden="1">
      <c r="Y637" s="7"/>
    </row>
    <row r="638" ht="12.75" hidden="1">
      <c r="Y638" s="7"/>
    </row>
    <row r="639" ht="12.75" hidden="1">
      <c r="Y639" s="7"/>
    </row>
    <row r="640" ht="12.75" hidden="1">
      <c r="Y640" s="7"/>
    </row>
    <row r="656" ht="12.75"/>
    <row r="1976" ht="12.75" hidden="1">
      <c r="EK1976" s="1" t="s">
        <v>27</v>
      </c>
    </row>
    <row r="1977" spans="18:21" ht="12.75">
      <c r="R1977" s="28"/>
      <c r="T1977" s="57"/>
      <c r="U1977" s="57"/>
    </row>
  </sheetData>
  <sheetProtection password="8522" sheet="1"/>
  <mergeCells count="208">
    <mergeCell ref="P8:Q9"/>
    <mergeCell ref="P10:Q10"/>
    <mergeCell ref="G6:J6"/>
    <mergeCell ref="T10:X10"/>
    <mergeCell ref="R10:S10"/>
    <mergeCell ref="H10:I10"/>
    <mergeCell ref="L10:M10"/>
    <mergeCell ref="N10:O10"/>
    <mergeCell ref="T8:X8"/>
    <mergeCell ref="R8:R9"/>
    <mergeCell ref="L6:L9"/>
    <mergeCell ref="P7:S7"/>
    <mergeCell ref="A4:C4"/>
    <mergeCell ref="A6:B10"/>
    <mergeCell ref="C6:D10"/>
    <mergeCell ref="E6:F10"/>
    <mergeCell ref="J7:J9"/>
    <mergeCell ref="N7:O8"/>
    <mergeCell ref="P4:S4"/>
    <mergeCell ref="N6:S6"/>
    <mergeCell ref="J10:K10"/>
    <mergeCell ref="G7:G10"/>
    <mergeCell ref="H7:I9"/>
    <mergeCell ref="A26:F26"/>
    <mergeCell ref="E11:F11"/>
    <mergeCell ref="E12:F12"/>
    <mergeCell ref="E13:F13"/>
    <mergeCell ref="E14:F14"/>
    <mergeCell ref="E15:F15"/>
    <mergeCell ref="E16:F16"/>
    <mergeCell ref="E18:F18"/>
    <mergeCell ref="E19:F19"/>
    <mergeCell ref="E20:F20"/>
    <mergeCell ref="E21:F21"/>
    <mergeCell ref="E22:F22"/>
    <mergeCell ref="E23:F23"/>
    <mergeCell ref="H24:I24"/>
    <mergeCell ref="J17:K17"/>
    <mergeCell ref="J19:K19"/>
    <mergeCell ref="J21:K21"/>
    <mergeCell ref="E24:F24"/>
    <mergeCell ref="E25:F25"/>
    <mergeCell ref="H22:I22"/>
    <mergeCell ref="E17:F17"/>
    <mergeCell ref="H17:I17"/>
    <mergeCell ref="H25:I25"/>
    <mergeCell ref="H11:I11"/>
    <mergeCell ref="H12:I12"/>
    <mergeCell ref="H13:I13"/>
    <mergeCell ref="H14:I14"/>
    <mergeCell ref="H15:I15"/>
    <mergeCell ref="H21:I21"/>
    <mergeCell ref="H20:I20"/>
    <mergeCell ref="H16:I16"/>
    <mergeCell ref="L15:M15"/>
    <mergeCell ref="N15:O15"/>
    <mergeCell ref="J16:K16"/>
    <mergeCell ref="H18:I18"/>
    <mergeCell ref="J13:K13"/>
    <mergeCell ref="J15:K15"/>
    <mergeCell ref="L17:M17"/>
    <mergeCell ref="L16:M16"/>
    <mergeCell ref="R11:S11"/>
    <mergeCell ref="H23:I23"/>
    <mergeCell ref="L13:M13"/>
    <mergeCell ref="N13:O13"/>
    <mergeCell ref="P13:Q13"/>
    <mergeCell ref="P17:Q17"/>
    <mergeCell ref="J23:K23"/>
    <mergeCell ref="H19:I19"/>
    <mergeCell ref="J11:K11"/>
    <mergeCell ref="L19:M19"/>
    <mergeCell ref="T11:X11"/>
    <mergeCell ref="J12:K12"/>
    <mergeCell ref="L12:M12"/>
    <mergeCell ref="N12:O12"/>
    <mergeCell ref="P12:Q12"/>
    <mergeCell ref="R12:S12"/>
    <mergeCell ref="T12:X12"/>
    <mergeCell ref="L11:M11"/>
    <mergeCell ref="N11:O11"/>
    <mergeCell ref="P11:Q11"/>
    <mergeCell ref="T13:X13"/>
    <mergeCell ref="J14:K14"/>
    <mergeCell ref="L14:M14"/>
    <mergeCell ref="N14:O14"/>
    <mergeCell ref="P14:Q14"/>
    <mergeCell ref="R14:S14"/>
    <mergeCell ref="T14:X14"/>
    <mergeCell ref="R13:S13"/>
    <mergeCell ref="R17:S17"/>
    <mergeCell ref="T15:X15"/>
    <mergeCell ref="R16:S16"/>
    <mergeCell ref="T16:X16"/>
    <mergeCell ref="R15:S15"/>
    <mergeCell ref="N16:O16"/>
    <mergeCell ref="P16:Q16"/>
    <mergeCell ref="N17:O17"/>
    <mergeCell ref="P15:Q15"/>
    <mergeCell ref="T20:X20"/>
    <mergeCell ref="R19:S19"/>
    <mergeCell ref="T17:X17"/>
    <mergeCell ref="T19:X19"/>
    <mergeCell ref="J18:K18"/>
    <mergeCell ref="L18:M18"/>
    <mergeCell ref="N18:O18"/>
    <mergeCell ref="P18:Q18"/>
    <mergeCell ref="R18:S18"/>
    <mergeCell ref="T18:X18"/>
    <mergeCell ref="P21:Q21"/>
    <mergeCell ref="R21:S21"/>
    <mergeCell ref="J20:K20"/>
    <mergeCell ref="L20:M20"/>
    <mergeCell ref="N20:O20"/>
    <mergeCell ref="P20:Q20"/>
    <mergeCell ref="R20:S20"/>
    <mergeCell ref="T21:X21"/>
    <mergeCell ref="J22:K22"/>
    <mergeCell ref="L22:M22"/>
    <mergeCell ref="N22:O22"/>
    <mergeCell ref="P22:Q22"/>
    <mergeCell ref="N19:O19"/>
    <mergeCell ref="P19:Q19"/>
    <mergeCell ref="R22:S22"/>
    <mergeCell ref="T22:X22"/>
    <mergeCell ref="L21:M21"/>
    <mergeCell ref="T25:X25"/>
    <mergeCell ref="J24:K24"/>
    <mergeCell ref="L24:M24"/>
    <mergeCell ref="N24:O24"/>
    <mergeCell ref="P24:Q24"/>
    <mergeCell ref="T23:X23"/>
    <mergeCell ref="J25:K25"/>
    <mergeCell ref="T24:X24"/>
    <mergeCell ref="L23:M23"/>
    <mergeCell ref="N23:O23"/>
    <mergeCell ref="A11:B11"/>
    <mergeCell ref="C11:D11"/>
    <mergeCell ref="A12:B12"/>
    <mergeCell ref="C12:D12"/>
    <mergeCell ref="A13:B13"/>
    <mergeCell ref="C13:D13"/>
    <mergeCell ref="A19:B19"/>
    <mergeCell ref="C19:D19"/>
    <mergeCell ref="A14:B14"/>
    <mergeCell ref="C14:D14"/>
    <mergeCell ref="A15:B15"/>
    <mergeCell ref="C15:D15"/>
    <mergeCell ref="A16:B16"/>
    <mergeCell ref="C16:D16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T4:X4"/>
    <mergeCell ref="T5:X5"/>
    <mergeCell ref="H2:O5"/>
    <mergeCell ref="R2:X2"/>
    <mergeCell ref="A23:B23"/>
    <mergeCell ref="C23:D23"/>
    <mergeCell ref="A17:B17"/>
    <mergeCell ref="C17:D17"/>
    <mergeCell ref="A18:B18"/>
    <mergeCell ref="C18:D18"/>
    <mergeCell ref="R24:S24"/>
    <mergeCell ref="R25:S25"/>
    <mergeCell ref="D2:G2"/>
    <mergeCell ref="D3:G3"/>
    <mergeCell ref="D4:G4"/>
    <mergeCell ref="D5:G5"/>
    <mergeCell ref="L25:M25"/>
    <mergeCell ref="P23:Q23"/>
    <mergeCell ref="R23:S23"/>
    <mergeCell ref="N21:O21"/>
    <mergeCell ref="T3:X3"/>
    <mergeCell ref="T26:X26"/>
    <mergeCell ref="H26:I26"/>
    <mergeCell ref="T30:V30"/>
    <mergeCell ref="L26:M26"/>
    <mergeCell ref="N26:O26"/>
    <mergeCell ref="T6:X7"/>
    <mergeCell ref="N25:O25"/>
    <mergeCell ref="P25:Q25"/>
    <mergeCell ref="J26:K26"/>
    <mergeCell ref="T1977:U1977"/>
    <mergeCell ref="C29:H29"/>
    <mergeCell ref="A28:D28"/>
    <mergeCell ref="F28:K28"/>
    <mergeCell ref="N34:R34"/>
    <mergeCell ref="N35:R35"/>
    <mergeCell ref="E33:I33"/>
    <mergeCell ref="N33:R33"/>
    <mergeCell ref="E34:I34"/>
    <mergeCell ref="N32:R32"/>
    <mergeCell ref="N31:R31"/>
    <mergeCell ref="E32:I32"/>
    <mergeCell ref="E31:I31"/>
    <mergeCell ref="A77:F77"/>
    <mergeCell ref="E35:I35"/>
    <mergeCell ref="P26:Q26"/>
    <mergeCell ref="R26:S26"/>
    <mergeCell ref="A29:B29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abahce</dc:creator>
  <cp:keywords/>
  <dc:description/>
  <cp:lastModifiedBy>MEB</cp:lastModifiedBy>
  <cp:lastPrinted>2016-05-10T05:36:59Z</cp:lastPrinted>
  <dcterms:created xsi:type="dcterms:W3CDTF">2004-12-18T11:44:48Z</dcterms:created>
  <dcterms:modified xsi:type="dcterms:W3CDTF">2017-06-07T11:03:01Z</dcterms:modified>
  <cp:category/>
  <cp:version/>
  <cp:contentType/>
  <cp:contentStatus/>
</cp:coreProperties>
</file>